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clr2-adm\Finanzas\TODOS\Balances y Press Releases\CRESUD\FY 2025\IIQ25\Earnings y Short Press Release\"/>
    </mc:Choice>
  </mc:AlternateContent>
  <xr:revisionPtr revIDLastSave="0" documentId="13_ncr:1_{1A40BBCE-1330-4198-A2D9-C58B04684C6F}" xr6:coauthVersionLast="47" xr6:coauthVersionMax="47" xr10:uidLastSave="{00000000-0000-0000-0000-000000000000}"/>
  <bookViews>
    <workbookView xWindow="28690" yWindow="-110" windowWidth="29020" windowHeight="15820" tabRatio="820" activeTab="9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FS Summary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oc59634415" localSheetId="2">IS!$B$2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9" l="1"/>
  <c r="C19" i="9"/>
  <c r="D12" i="9"/>
  <c r="C12" i="9"/>
  <c r="E40" i="8"/>
  <c r="F40" i="8"/>
  <c r="G40" i="8"/>
  <c r="D40" i="8"/>
  <c r="C40" i="8"/>
  <c r="D29" i="8"/>
  <c r="E29" i="8"/>
  <c r="F29" i="8"/>
  <c r="G29" i="8"/>
  <c r="C29" i="8"/>
  <c r="G14" i="8"/>
  <c r="E14" i="8"/>
  <c r="F14" i="8"/>
  <c r="D14" i="8"/>
  <c r="C14" i="8"/>
  <c r="E13" i="8"/>
  <c r="F13" i="8"/>
  <c r="G13" i="8"/>
  <c r="D13" i="8"/>
  <c r="C13" i="8"/>
  <c r="E10" i="8"/>
  <c r="F10" i="8"/>
  <c r="G10" i="8"/>
  <c r="D10" i="8"/>
  <c r="C10" i="8"/>
  <c r="E7" i="8"/>
  <c r="F7" i="8"/>
  <c r="G7" i="8"/>
  <c r="D7" i="8"/>
  <c r="C7" i="8"/>
  <c r="E10" i="7"/>
  <c r="E9" i="7"/>
  <c r="E8" i="7"/>
  <c r="E7" i="7"/>
  <c r="E6" i="7"/>
  <c r="E117" i="6"/>
  <c r="E116" i="6"/>
  <c r="E115" i="6"/>
  <c r="E114" i="6"/>
  <c r="E113" i="6"/>
  <c r="D104" i="6"/>
  <c r="D106" i="6" s="1"/>
  <c r="C104" i="6"/>
  <c r="C106" i="6" s="1"/>
  <c r="D100" i="6"/>
  <c r="C100" i="6"/>
  <c r="E108" i="6"/>
  <c r="E107" i="6"/>
  <c r="E105" i="6"/>
  <c r="E103" i="6"/>
  <c r="E102" i="6"/>
  <c r="E101" i="6"/>
  <c r="E99" i="6"/>
  <c r="E98" i="6"/>
  <c r="E93" i="6"/>
  <c r="E91" i="6"/>
  <c r="E90" i="6"/>
  <c r="E89" i="6"/>
  <c r="E87" i="6"/>
  <c r="E86" i="6"/>
  <c r="D88" i="6"/>
  <c r="D92" i="6" s="1"/>
  <c r="C88" i="6"/>
  <c r="C92" i="6" s="1"/>
  <c r="E92" i="6" s="1"/>
  <c r="E81" i="6"/>
  <c r="E79" i="6"/>
  <c r="E78" i="6"/>
  <c r="E77" i="6"/>
  <c r="E76" i="6"/>
  <c r="E72" i="6"/>
  <c r="E71" i="6"/>
  <c r="D75" i="6"/>
  <c r="C75" i="6"/>
  <c r="E75" i="6" s="1"/>
  <c r="E66" i="6"/>
  <c r="E63" i="6"/>
  <c r="E62" i="6"/>
  <c r="E59" i="6"/>
  <c r="E58" i="6"/>
  <c r="D65" i="6"/>
  <c r="C65" i="6"/>
  <c r="E65" i="6" s="1"/>
  <c r="D61" i="6"/>
  <c r="C61" i="6"/>
  <c r="E61" i="6" s="1"/>
  <c r="E44" i="6"/>
  <c r="E43" i="6"/>
  <c r="E50" i="6"/>
  <c r="E49" i="6"/>
  <c r="E48" i="6"/>
  <c r="E47" i="6"/>
  <c r="D51" i="6"/>
  <c r="D47" i="6"/>
  <c r="C47" i="6"/>
  <c r="C51" i="6" s="1"/>
  <c r="E35" i="6"/>
  <c r="E34" i="6"/>
  <c r="E33" i="6"/>
  <c r="E31" i="6"/>
  <c r="E30" i="6"/>
  <c r="E29" i="6"/>
  <c r="E27" i="6"/>
  <c r="E25" i="6"/>
  <c r="E24" i="6"/>
  <c r="D32" i="6"/>
  <c r="E32" i="6" s="1"/>
  <c r="C32" i="6"/>
  <c r="D28" i="6"/>
  <c r="C28" i="6"/>
  <c r="E28" i="6" s="1"/>
  <c r="C14" i="6"/>
  <c r="D14" i="6"/>
  <c r="E17" i="6"/>
  <c r="E16" i="6"/>
  <c r="E15" i="6"/>
  <c r="E13" i="6"/>
  <c r="E12" i="6"/>
  <c r="E11" i="6"/>
  <c r="E10" i="6"/>
  <c r="E9" i="6"/>
  <c r="E8" i="6"/>
  <c r="E7" i="6"/>
  <c r="F17" i="5"/>
  <c r="F16" i="5"/>
  <c r="F15" i="5"/>
  <c r="F14" i="5"/>
  <c r="F13" i="5"/>
  <c r="F12" i="5"/>
  <c r="F11" i="5"/>
  <c r="F10" i="5"/>
  <c r="F9" i="5"/>
  <c r="F7" i="5"/>
  <c r="F6" i="5"/>
  <c r="E32" i="5"/>
  <c r="E34" i="5" s="1"/>
  <c r="D32" i="5"/>
  <c r="D34" i="5" s="1"/>
  <c r="E26" i="5"/>
  <c r="D26" i="5"/>
  <c r="C26" i="5"/>
  <c r="C32" i="5" s="1"/>
  <c r="C34" i="5" s="1"/>
  <c r="D18" i="5"/>
  <c r="E16" i="5"/>
  <c r="E18" i="5" s="1"/>
  <c r="D16" i="5"/>
  <c r="D10" i="5"/>
  <c r="E10" i="5"/>
  <c r="C10" i="5"/>
  <c r="C16" i="5" s="1"/>
  <c r="C18" i="5" s="1"/>
  <c r="E31" i="4"/>
  <c r="E30" i="4"/>
  <c r="E21" i="4"/>
  <c r="E22" i="4"/>
  <c r="E27" i="4"/>
  <c r="E25" i="4"/>
  <c r="E23" i="4"/>
  <c r="E20" i="4"/>
  <c r="E19" i="4"/>
  <c r="E18" i="4"/>
  <c r="E17" i="4"/>
  <c r="E15" i="4"/>
  <c r="E14" i="4"/>
  <c r="E13" i="4"/>
  <c r="E12" i="4"/>
  <c r="E11" i="4"/>
  <c r="E9" i="4"/>
  <c r="E7" i="4"/>
  <c r="E6" i="4"/>
  <c r="D10" i="4"/>
  <c r="C10" i="4"/>
  <c r="E10" i="4" s="1"/>
  <c r="D41" i="3"/>
  <c r="C41" i="3"/>
  <c r="D37" i="3"/>
  <c r="C37" i="3"/>
  <c r="D36" i="3"/>
  <c r="C36" i="3"/>
  <c r="D24" i="3"/>
  <c r="C24" i="3"/>
  <c r="D9" i="3"/>
  <c r="C9" i="3"/>
  <c r="F35" i="2"/>
  <c r="G35" i="2"/>
  <c r="D35" i="2"/>
  <c r="C35" i="2"/>
  <c r="G25" i="2"/>
  <c r="F25" i="2"/>
  <c r="D25" i="2"/>
  <c r="C25" i="2"/>
  <c r="C26" i="2" s="1"/>
  <c r="C28" i="2" s="1"/>
  <c r="C36" i="2" s="1"/>
  <c r="G11" i="2"/>
  <c r="G18" i="2" s="1"/>
  <c r="G20" i="2" s="1"/>
  <c r="F11" i="2"/>
  <c r="F18" i="2" s="1"/>
  <c r="F20" i="2" s="1"/>
  <c r="D11" i="2"/>
  <c r="D18" i="2" s="1"/>
  <c r="D20" i="2" s="1"/>
  <c r="C11" i="2"/>
  <c r="C18" i="2" s="1"/>
  <c r="C20" i="2" s="1"/>
  <c r="E14" i="6" l="1"/>
  <c r="E100" i="6"/>
  <c r="F18" i="5"/>
  <c r="D26" i="2"/>
  <c r="D28" i="2" s="1"/>
  <c r="D36" i="2" s="1"/>
  <c r="G26" i="2"/>
  <c r="G28" i="2" s="1"/>
  <c r="G36" i="2" s="1"/>
  <c r="F26" i="2"/>
  <c r="F28" i="2" s="1"/>
  <c r="F36" i="2" s="1"/>
  <c r="E106" i="6"/>
  <c r="E104" i="6"/>
  <c r="D22" i="1" l="1"/>
  <c r="C22" i="1"/>
  <c r="D58" i="1"/>
  <c r="D57" i="1"/>
  <c r="D56" i="1"/>
  <c r="D47" i="1"/>
  <c r="D37" i="1"/>
  <c r="D32" i="1"/>
  <c r="M33" i="11"/>
  <c r="D33" i="1" l="1"/>
  <c r="M29" i="11"/>
  <c r="M27" i="11"/>
  <c r="M17" i="11"/>
  <c r="M37" i="11"/>
  <c r="M9" i="11"/>
  <c r="M19" i="11" l="1"/>
  <c r="C56" i="1"/>
  <c r="C47" i="1"/>
  <c r="C37" i="1"/>
  <c r="C32" i="1"/>
  <c r="C57" i="1" l="1"/>
  <c r="C58" i="1" s="1"/>
  <c r="C33" i="1"/>
  <c r="M32" i="11" l="1"/>
  <c r="M22" i="11"/>
  <c r="M12" i="11"/>
  <c r="L32" i="11" l="1"/>
  <c r="L37" i="11" l="1"/>
  <c r="K37" i="11"/>
  <c r="H37" i="11"/>
  <c r="G37" i="11"/>
  <c r="F37" i="11"/>
  <c r="E37" i="11"/>
  <c r="D37" i="11"/>
  <c r="C37" i="11"/>
  <c r="J33" i="11"/>
  <c r="J37" i="11" s="1"/>
  <c r="I33" i="11"/>
  <c r="I37" i="11" s="1"/>
  <c r="K32" i="11"/>
  <c r="J32" i="11"/>
  <c r="I32" i="11"/>
  <c r="H32" i="11"/>
  <c r="L27" i="11"/>
  <c r="K27" i="11"/>
  <c r="J27" i="11"/>
  <c r="I27" i="11"/>
  <c r="H27" i="11"/>
  <c r="G27" i="11"/>
  <c r="F27" i="11"/>
  <c r="E27" i="11"/>
  <c r="D27" i="11"/>
  <c r="C27" i="11"/>
  <c r="L22" i="11"/>
  <c r="K22" i="11"/>
  <c r="J22" i="11"/>
  <c r="I22" i="11"/>
  <c r="H22" i="11"/>
  <c r="L17" i="11"/>
  <c r="K17" i="11"/>
  <c r="J17" i="11"/>
  <c r="I17" i="11"/>
  <c r="H17" i="11"/>
  <c r="G17" i="11"/>
  <c r="F17" i="11"/>
  <c r="E17" i="11"/>
  <c r="D17" i="11"/>
  <c r="C17" i="11"/>
  <c r="L12" i="11"/>
  <c r="K12" i="11"/>
  <c r="J12" i="11"/>
  <c r="I12" i="11"/>
  <c r="H12" i="11"/>
  <c r="L9" i="11"/>
  <c r="K9" i="11"/>
  <c r="K19" i="11" s="1"/>
  <c r="K29" i="11" s="1"/>
  <c r="J9" i="11"/>
  <c r="J19" i="11" s="1"/>
  <c r="I9" i="11"/>
  <c r="H9" i="11"/>
  <c r="G9" i="11"/>
  <c r="F9" i="11"/>
  <c r="E9" i="11"/>
  <c r="D9" i="11"/>
  <c r="C9" i="11"/>
  <c r="C19" i="11" s="1"/>
  <c r="H19" i="11" l="1"/>
  <c r="C29" i="11"/>
  <c r="D19" i="11"/>
  <c r="D29" i="11" s="1"/>
  <c r="I19" i="11"/>
  <c r="E19" i="11"/>
  <c r="E29" i="11" s="1"/>
  <c r="F19" i="11"/>
  <c r="F29" i="11" s="1"/>
  <c r="G19" i="11"/>
  <c r="G29" i="11" s="1"/>
  <c r="L19" i="11"/>
  <c r="L29" i="11" s="1"/>
  <c r="H29" i="11"/>
  <c r="I29" i="11"/>
  <c r="J29" i="11"/>
</calcChain>
</file>

<file path=xl/sharedStrings.xml><?xml version="1.0" encoding="utf-8"?>
<sst xmlns="http://schemas.openxmlformats.org/spreadsheetml/2006/main" count="485" uniqueCount="259">
  <si>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</si>
  <si>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</si>
  <si>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</si>
  <si>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</si>
  <si>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</si>
  <si>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</si>
  <si>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</si>
  <si>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</si>
  <si>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</si>
  <si>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</si>
  <si>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</si>
  <si>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</si>
  <si>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</si>
  <si>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</si>
  <si>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</si>
  <si>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</si>
  <si>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</si>
  <si>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</si>
  <si>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</si>
  <si>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</si>
  <si>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</si>
  <si>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</si>
  <si>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</si>
  <si>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</si>
  <si>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</si>
  <si>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</si>
  <si>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</si>
  <si>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</si>
  <si>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</si>
  <si>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</si>
  <si>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</si>
  <si>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</si>
  <si>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</si>
  <si>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</si>
  <si>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</si>
  <si>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</si>
  <si>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</si>
  <si>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</si>
  <si>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</si>
  <si>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</si>
  <si>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</si>
  <si>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</si>
  <si>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</si>
  <si>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</si>
  <si>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</si>
  <si>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</si>
  <si>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</si>
  <si>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</si>
  <si>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</si>
  <si>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</si>
  <si>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</si>
  <si>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</si>
  <si>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</si>
  <si>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</si>
  <si>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</si>
  <si>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</si>
  <si>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</si>
  <si>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</si>
  <si>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</si>
  <si>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</si>
  <si>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</si>
  <si>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</si>
  <si>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</si>
  <si>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</si>
  <si>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</si>
  <si>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</si>
  <si>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</si>
  <si>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</si>
  <si>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</si>
  <si>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</si>
  <si>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</si>
  <si>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Acquisitions and improvements of property, plant and equipment</t>
  </si>
  <si>
    <t>Acquisition of intangible assets</t>
  </si>
  <si>
    <t>Proceeds from sales of property, plant and equipment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</si>
  <si>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</si>
  <si>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</si>
  <si>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</si>
  <si>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</si>
  <si>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</si>
  <si>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</si>
  <si>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</si>
  <si>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</si>
  <si>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</si>
  <si>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</si>
  <si>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</si>
  <si>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</si>
  <si>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</si>
  <si>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</si>
  <si>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</si>
  <si>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</si>
  <si>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</si>
  <si>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</si>
  <si>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</si>
  <si>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</si>
  <si>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</si>
  <si>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</si>
  <si>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</si>
  <si>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</si>
  <si>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</si>
  <si>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</si>
  <si>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</si>
  <si>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Profit from operations</t>
  </si>
  <si>
    <t>Adjusted EBITDA</t>
  </si>
  <si>
    <t>Profit from associates</t>
  </si>
  <si>
    <t>II.a) Crops and Sugarcane</t>
  </si>
  <si>
    <t>Crops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</si>
  <si>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</si>
  <si>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</si>
  <si>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</si>
  <si>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</si>
  <si>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</si>
  <si>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</si>
  <si>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</si>
  <si>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</si>
  <si>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</si>
  <si>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</si>
  <si>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</si>
  <si>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</si>
  <si>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</si>
  <si>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</si>
  <si>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</si>
  <si>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</si>
  <si>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</si>
  <si>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</si>
  <si>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</si>
  <si>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</si>
  <si>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</si>
  <si>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</si>
  <si>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</si>
  <si>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</si>
  <si>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</si>
  <si>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</si>
  <si>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</si>
  <si>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</si>
  <si>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</si>
  <si>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</si>
  <si>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</si>
  <si>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</si>
  <si>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</si>
  <si>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</si>
  <si>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</si>
  <si>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</si>
  <si>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</si>
  <si>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</si>
  <si>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</si>
  <si>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</si>
  <si>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</si>
  <si>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</si>
  <si>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</si>
  <si>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</si>
  <si>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</si>
  <si>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</si>
  <si>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</si>
  <si>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</si>
  <si>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</si>
  <si>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</si>
  <si>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</si>
  <si>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</si>
  <si>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</si>
  <si>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</si>
  <si>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</si>
  <si>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</si>
  <si>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</si>
  <si>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Capital contributions from non-controlling interest in subsidiaries</t>
  </si>
  <si>
    <t>Dividends paid</t>
  </si>
  <si>
    <t>Results from associates and joint ventures</t>
  </si>
  <si>
    <t>Result of the period of continuous operations</t>
  </si>
  <si>
    <t>Result of discontinued operations after taxes</t>
  </si>
  <si>
    <t>Borrowings, issuance and new placement of non-convertible notes</t>
  </si>
  <si>
    <t>Lease liabilities paid</t>
  </si>
  <si>
    <t>Realized initial recognition and changes in fair value of biological assets</t>
  </si>
  <si>
    <t>Right-of-use assets</t>
  </si>
  <si>
    <t>Income tax credit</t>
  </si>
  <si>
    <t>Payments of derivative financial instruments</t>
  </si>
  <si>
    <t>Rights of use installments</t>
  </si>
  <si>
    <t>Activity Result</t>
  </si>
  <si>
    <t>Group of assets held for sale</t>
  </si>
  <si>
    <t>Proceeds from loans granted</t>
  </si>
  <si>
    <t>Interest received from financial assets</t>
  </si>
  <si>
    <t>Foreign exchange gain on cash and unrealized fair value result for cash equivalents</t>
  </si>
  <si>
    <t>Gain from fair value of investment properties, not realized - agribusiness</t>
  </si>
  <si>
    <t>Gain from fair value of investment properties, not realized - Urban Properties Business</t>
  </si>
  <si>
    <t>Urban Properties and Investments</t>
  </si>
  <si>
    <t>Profit from operations before financing and taxation</t>
  </si>
  <si>
    <t>Net cash generated by operating activities</t>
  </si>
  <si>
    <t>Total net cash generated during the fiscal period</t>
  </si>
  <si>
    <t>II) Agricultural Production</t>
  </si>
  <si>
    <t>I) Land Development, Transformation and Sales</t>
  </si>
  <si>
    <t>Net (loss) / gain from fair value adjustment of investment properties</t>
  </si>
  <si>
    <t>(Loss) / Profit from operations</t>
  </si>
  <si>
    <t>(Loss) / Profit before financial results and income tax</t>
  </si>
  <si>
    <t>(Loss) / Profit before income tax</t>
  </si>
  <si>
    <t>(Loss) / Profit for the period</t>
  </si>
  <si>
    <t>Revaluation surplus / (deficit)</t>
  </si>
  <si>
    <t>Total other comprehensive income / (loss) for the period</t>
  </si>
  <si>
    <t>Total comprehensive (loss) / income for the period</t>
  </si>
  <si>
    <t>Net cash generated from operating activities</t>
  </si>
  <si>
    <t>Repurchase of non-convertible notes</t>
  </si>
  <si>
    <t>In ARS Million</t>
  </si>
  <si>
    <t>In ARS Millions</t>
  </si>
  <si>
    <t>06.30.2024</t>
  </si>
  <si>
    <t>Segment Result</t>
  </si>
  <si>
    <t> -</t>
  </si>
  <si>
    <t xml:space="preserve">Unaudited Condensed Interim Consolidated Statement of Financial Position </t>
  </si>
  <si>
    <t>Unaudited Condensed Interim Consolidated Statement of Income and Other Comprehensive Income</t>
  </si>
  <si>
    <t>Share of profit of associates and joint ventures</t>
  </si>
  <si>
    <t>Other comprehensive (loss) / income:</t>
  </si>
  <si>
    <t>Currency translation adjustment and other comprehensive results from subsidiaries and associates (i)</t>
  </si>
  <si>
    <t>(Loss) / Profit for the period attributable to:</t>
  </si>
  <si>
    <t>Total comprehensive (loss) / income attributable to:</t>
  </si>
  <si>
    <t>(Loss) / Profit for the period per share attributable to equity holders of the parent (ii):</t>
  </si>
  <si>
    <t>Proceeds from the sale of participation in associates and joint ventures</t>
  </si>
  <si>
    <t>Net cash (used in) / generated from investing activities</t>
  </si>
  <si>
    <t>Cash and cash equivalents at the beginning of the period</t>
  </si>
  <si>
    <t>Cash and cash equivalents at the end of the period</t>
  </si>
  <si>
    <t>Unaudited Condensed Interim Consolidated Statement of Cash Flows</t>
  </si>
  <si>
    <t>Gross loss</t>
  </si>
  <si>
    <t>Segment profit</t>
  </si>
  <si>
    <t>Gross result</t>
  </si>
  <si>
    <t xml:space="preserve">Gross Profit </t>
  </si>
  <si>
    <t>Var a/a</t>
  </si>
  <si>
    <t>Net cash (used in) / generated by investment activities</t>
  </si>
  <si>
    <t>Liquidity (1)</t>
  </si>
  <si>
    <t>Solvency (2)</t>
  </si>
  <si>
    <t>Restricted capital (3)</t>
  </si>
  <si>
    <t>Initial recognition and changes in fair value of biological assets</t>
  </si>
  <si>
    <t xml:space="preserve">Others </t>
  </si>
  <si>
    <t> Realized sale – Real Estate</t>
  </si>
  <si>
    <t>2025E</t>
  </si>
  <si>
    <t>12.31.2024</t>
  </si>
  <si>
    <t xml:space="preserve">as of December 31, 2024 and June 30, 2024 </t>
  </si>
  <si>
    <t>for the six and three-month periods ended December 31, 2024 and 2023</t>
  </si>
  <si>
    <t xml:space="preserve"> Six month </t>
  </si>
  <si>
    <t xml:space="preserve"> Three month </t>
  </si>
  <si>
    <t>12.31.2023</t>
  </si>
  <si>
    <t xml:space="preserve"> 12.31.2023 </t>
  </si>
  <si>
    <t xml:space="preserve">as of December 31, 2024 and 2023 </t>
  </si>
  <si>
    <r>
      <t>Capital</t>
    </r>
    <r>
      <rPr>
        <sz val="7"/>
        <color rgb="FF000000"/>
        <rFont val="Arial"/>
        <family val="2"/>
      </rPr>
      <t xml:space="preserve"> contributions to associates and joint ventures</t>
    </r>
  </si>
  <si>
    <t>Dividends collected from associates and joint ventures</t>
  </si>
  <si>
    <t>(Payment) / Obtaining of short term loans, net</t>
  </si>
  <si>
    <t>Net cash generated from / (used in) financing activities</t>
  </si>
  <si>
    <t>Net decrease in cash and cash equivalents</t>
  </si>
  <si>
    <t>6M 25</t>
  </si>
  <si>
    <t>6M 24</t>
  </si>
  <si>
    <t>For the six-month period ended December 31 (in ARS million)</t>
  </si>
  <si>
    <t>6M 2025</t>
  </si>
  <si>
    <t>6M 25 vs. 6M 24</t>
  </si>
  <si>
    <t>6M 2024</t>
  </si>
  <si>
    <t>en ARS millones</t>
  </si>
  <si>
    <t>36 26</t>
  </si>
  <si>
    <t xml:space="preserve">Gross profit </t>
  </si>
  <si>
    <t>Activity Profit</t>
  </si>
  <si>
    <t>Dec-23</t>
  </si>
  <si>
    <t>Dec-22</t>
  </si>
  <si>
    <t>Dec-21</t>
  </si>
  <si>
    <t>Dec-20</t>
  </si>
  <si>
    <t>Dec-24</t>
  </si>
  <si>
    <t xml:space="preserve">for the six-month periods ended December 31, 2024 and 2023  </t>
  </si>
  <si>
    <t>as of December 31, 2024 and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</si>
</sst>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i/>
      <sz val="9"/>
      <color theme="0"/>
      <name val="Arial"/>
      <family val="2"/>
    </font>
    <font>
      <sz val="10"/>
      <color theme="1"/>
      <name val="Times New Roman"/>
      <family val="1"/>
    </font>
    <font>
      <sz val="7"/>
      <color rgb="FF000000"/>
      <name val="Arial"/>
      <family val="2"/>
    </font>
    <font>
      <b/>
      <sz val="8"/>
      <color rgb="FF000000"/>
      <name val="Arial"/>
      <family val="2"/>
    </font>
    <font>
      <b/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5B5"/>
        <bgColor indexed="64"/>
      </patternFill>
    </fill>
    <fill>
      <patternFill patternType="solid">
        <fgColor rgb="FF9BBB5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7" fontId="1" fillId="0" borderId="0"/>
    <xf numFmtId="43" fontId="1" fillId="0" borderId="0" applyFont="0" applyFill="0" applyBorder="0" applyAlignment="0" applyProtection="0"/>
  </cellStyleXfs>
  <cellXfs count="204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2" applyNumberFormat="1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5" fontId="10" fillId="0" borderId="0" xfId="2" applyNumberFormat="1" applyFont="1" applyAlignment="1">
      <alignment horizontal="right"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3" xfId="2" applyNumberFormat="1" applyFont="1" applyBorder="1" applyAlignment="1">
      <alignment horizontal="right" vertical="center" wrapText="1"/>
    </xf>
    <xf numFmtId="165" fontId="3" fillId="0" borderId="1" xfId="2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3" fillId="0" borderId="0" xfId="0" applyFont="1"/>
    <xf numFmtId="165" fontId="13" fillId="0" borderId="0" xfId="2" applyNumberFormat="1" applyFont="1"/>
    <xf numFmtId="0" fontId="14" fillId="0" borderId="0" xfId="0" applyFont="1" applyAlignment="1">
      <alignment vertical="center" wrapText="1"/>
    </xf>
    <xf numFmtId="0" fontId="9" fillId="0" borderId="0" xfId="0" applyFont="1" applyAlignment="1">
      <alignment horizontal="justify" vertical="center" wrapText="1"/>
    </xf>
    <xf numFmtId="0" fontId="9" fillId="6" borderId="0" xfId="0" applyFont="1" applyFill="1" applyAlignment="1">
      <alignment horizontal="left" vertical="center" wrapText="1"/>
    </xf>
    <xf numFmtId="164" fontId="9" fillId="6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left" vertical="center" wrapText="1"/>
    </xf>
    <xf numFmtId="164" fontId="9" fillId="7" borderId="0" xfId="1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 vertical="center" wrapText="1"/>
    </xf>
    <xf numFmtId="164" fontId="8" fillId="6" borderId="0" xfId="1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 wrapText="1"/>
    </xf>
    <xf numFmtId="0" fontId="9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8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9" fillId="3" borderId="0" xfId="0" applyFont="1" applyFill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165" fontId="9" fillId="0" borderId="0" xfId="2" applyNumberFormat="1" applyFont="1" applyFill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/>
    </xf>
    <xf numFmtId="166" fontId="13" fillId="0" borderId="0" xfId="2" applyNumberFormat="1" applyFont="1" applyFill="1"/>
    <xf numFmtId="165" fontId="13" fillId="0" borderId="0" xfId="2" applyNumberFormat="1" applyFont="1" applyFill="1"/>
    <xf numFmtId="165" fontId="13" fillId="0" borderId="0" xfId="0" applyNumberFormat="1" applyFont="1" applyAlignment="1">
      <alignment horizontal="center"/>
    </xf>
    <xf numFmtId="166" fontId="13" fillId="0" borderId="0" xfId="2" applyNumberFormat="1" applyFont="1"/>
    <xf numFmtId="3" fontId="8" fillId="4" borderId="2" xfId="0" applyNumberFormat="1" applyFont="1" applyFill="1" applyBorder="1" applyAlignment="1">
      <alignment horizontal="left" vertical="center"/>
    </xf>
    <xf numFmtId="3" fontId="8" fillId="4" borderId="2" xfId="0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13" fillId="0" borderId="0" xfId="0" applyNumberFormat="1" applyFont="1"/>
    <xf numFmtId="3" fontId="16" fillId="5" borderId="2" xfId="0" applyNumberFormat="1" applyFont="1" applyFill="1" applyBorder="1" applyAlignment="1">
      <alignment horizontal="left" vertical="center"/>
    </xf>
    <xf numFmtId="3" fontId="16" fillId="5" borderId="2" xfId="0" applyNumberFormat="1" applyFont="1" applyFill="1" applyBorder="1" applyAlignment="1">
      <alignment horizontal="center" vertical="center"/>
    </xf>
    <xf numFmtId="165" fontId="10" fillId="0" borderId="0" xfId="2" applyNumberFormat="1" applyFont="1" applyAlignment="1">
      <alignment wrapText="1"/>
    </xf>
    <xf numFmtId="165" fontId="10" fillId="0" borderId="0" xfId="2" applyNumberFormat="1" applyFont="1" applyFill="1" applyAlignment="1">
      <alignment wrapText="1"/>
    </xf>
    <xf numFmtId="167" fontId="13" fillId="0" borderId="0" xfId="4" applyFont="1" applyAlignment="1">
      <alignment horizontal="left"/>
    </xf>
    <xf numFmtId="0" fontId="9" fillId="2" borderId="0" xfId="0" applyFont="1" applyFill="1" applyAlignment="1">
      <alignment horizontal="left" vertical="center" wrapText="1"/>
    </xf>
    <xf numFmtId="0" fontId="9" fillId="0" borderId="0" xfId="0" applyFont="1" applyAlignment="1">
      <alignment horizontal="justify" vertical="center"/>
    </xf>
    <xf numFmtId="0" fontId="8" fillId="3" borderId="0" xfId="0" applyFont="1" applyFill="1" applyAlignment="1">
      <alignment horizontal="left" vertical="center" wrapText="1"/>
    </xf>
    <xf numFmtId="0" fontId="17" fillId="0" borderId="0" xfId="0" applyFont="1" applyAlignment="1">
      <alignment horizontal="left"/>
    </xf>
    <xf numFmtId="3" fontId="9" fillId="2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14" fillId="0" borderId="0" xfId="2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left" vertical="center" wrapText="1"/>
    </xf>
    <xf numFmtId="165" fontId="16" fillId="8" borderId="1" xfId="2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0" fillId="0" borderId="0" xfId="0" applyFont="1" applyAlignment="1">
      <alignment horizontal="right" vertical="center" wrapText="1"/>
    </xf>
    <xf numFmtId="0" fontId="17" fillId="0" borderId="0" xfId="0" applyFont="1"/>
    <xf numFmtId="3" fontId="10" fillId="0" borderId="0" xfId="0" applyNumberFormat="1" applyFont="1" applyAlignment="1">
      <alignment horizontal="right" vertical="center" wrapText="1"/>
    </xf>
    <xf numFmtId="3" fontId="6" fillId="0" borderId="0" xfId="0" applyNumberFormat="1" applyFont="1"/>
    <xf numFmtId="3" fontId="13" fillId="0" borderId="0" xfId="0" applyNumberFormat="1" applyFont="1"/>
    <xf numFmtId="168" fontId="6" fillId="0" borderId="0" xfId="0" applyNumberFormat="1" applyFont="1"/>
    <xf numFmtId="37" fontId="13" fillId="0" borderId="0" xfId="0" applyNumberFormat="1" applyFont="1"/>
    <xf numFmtId="0" fontId="8" fillId="1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right" vertical="center"/>
    </xf>
    <xf numFmtId="3" fontId="8" fillId="0" borderId="2" xfId="0" applyNumberFormat="1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3" fontId="8" fillId="0" borderId="3" xfId="0" applyNumberFormat="1" applyFont="1" applyBorder="1" applyAlignment="1">
      <alignment horizontal="right" vertical="center"/>
    </xf>
    <xf numFmtId="3" fontId="8" fillId="0" borderId="4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165" fontId="9" fillId="0" borderId="0" xfId="2" applyNumberFormat="1" applyFont="1" applyAlignment="1">
      <alignment vertical="center" wrapText="1"/>
    </xf>
    <xf numFmtId="43" fontId="9" fillId="2" borderId="0" xfId="2" applyFont="1" applyFill="1" applyAlignment="1">
      <alignment horizontal="center" vertical="center" wrapText="1"/>
    </xf>
    <xf numFmtId="43" fontId="9" fillId="0" borderId="0" xfId="2" applyFont="1" applyAlignment="1">
      <alignment horizontal="center" vertical="center" wrapText="1"/>
    </xf>
    <xf numFmtId="43" fontId="8" fillId="2" borderId="0" xfId="2" applyFont="1" applyFill="1" applyAlignment="1">
      <alignment horizontal="center" vertical="center" wrapText="1"/>
    </xf>
    <xf numFmtId="43" fontId="3" fillId="0" borderId="0" xfId="2" applyFont="1" applyAlignment="1">
      <alignment horizontal="center" vertical="center" wrapText="1"/>
    </xf>
    <xf numFmtId="43" fontId="3" fillId="6" borderId="0" xfId="2" applyFont="1" applyFill="1" applyAlignment="1">
      <alignment horizontal="center" vertical="center" wrapText="1"/>
    </xf>
    <xf numFmtId="10" fontId="22" fillId="0" borderId="0" xfId="0" applyNumberFormat="1" applyFont="1" applyAlignment="1">
      <alignment horizontal="center"/>
    </xf>
    <xf numFmtId="10" fontId="22" fillId="6" borderId="0" xfId="0" applyNumberFormat="1" applyFont="1" applyFill="1" applyAlignment="1">
      <alignment horizontal="center"/>
    </xf>
    <xf numFmtId="165" fontId="9" fillId="6" borderId="0" xfId="2" applyNumberFormat="1" applyFont="1" applyFill="1" applyAlignment="1">
      <alignment vertical="center" wrapText="1"/>
    </xf>
    <xf numFmtId="165" fontId="10" fillId="6" borderId="0" xfId="2" applyNumberFormat="1" applyFont="1" applyFill="1" applyAlignment="1">
      <alignment vertical="center" wrapText="1"/>
    </xf>
    <xf numFmtId="165" fontId="10" fillId="0" borderId="0" xfId="2" applyNumberFormat="1" applyFont="1" applyAlignment="1">
      <alignment vertical="center" wrapText="1"/>
    </xf>
    <xf numFmtId="165" fontId="3" fillId="6" borderId="0" xfId="2" applyNumberFormat="1" applyFont="1" applyFill="1" applyAlignment="1">
      <alignment vertical="center" wrapText="1"/>
    </xf>
    <xf numFmtId="165" fontId="9" fillId="0" borderId="0" xfId="2" applyNumberFormat="1" applyFont="1" applyAlignment="1">
      <alignment horizontal="right" vertical="center" wrapText="1"/>
    </xf>
    <xf numFmtId="165" fontId="9" fillId="2" borderId="0" xfId="2" applyNumberFormat="1" applyFont="1" applyFill="1" applyAlignment="1">
      <alignment horizontal="right" vertical="center" wrapText="1"/>
    </xf>
    <xf numFmtId="165" fontId="3" fillId="7" borderId="0" xfId="2" applyNumberFormat="1" applyFont="1" applyFill="1" applyAlignment="1">
      <alignment vertical="center" wrapText="1"/>
    </xf>
    <xf numFmtId="3" fontId="9" fillId="3" borderId="0" xfId="0" applyNumberFormat="1" applyFont="1" applyFill="1" applyAlignment="1">
      <alignment horizontal="center" vertical="center"/>
    </xf>
    <xf numFmtId="3" fontId="9" fillId="3" borderId="5" xfId="0" applyNumberFormat="1" applyFont="1" applyFill="1" applyBorder="1" applyAlignment="1">
      <alignment horizontal="center" vertical="center"/>
    </xf>
    <xf numFmtId="10" fontId="9" fillId="3" borderId="5" xfId="0" applyNumberFormat="1" applyFont="1" applyFill="1" applyBorder="1" applyAlignment="1">
      <alignment horizontal="center" vertical="center" wrapText="1"/>
    </xf>
    <xf numFmtId="3" fontId="9" fillId="2" borderId="0" xfId="0" applyNumberFormat="1" applyFont="1" applyFill="1" applyAlignment="1">
      <alignment horizontal="center" vertical="center"/>
    </xf>
    <xf numFmtId="10" fontId="9" fillId="2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0" fontId="9" fillId="2" borderId="1" xfId="0" applyNumberFormat="1" applyFont="1" applyFill="1" applyBorder="1" applyAlignment="1">
      <alignment horizontal="center" vertical="center" wrapText="1"/>
    </xf>
    <xf numFmtId="3" fontId="8" fillId="3" borderId="2" xfId="0" applyNumberFormat="1" applyFont="1" applyFill="1" applyBorder="1" applyAlignment="1">
      <alignment horizontal="center" vertical="center"/>
    </xf>
    <xf numFmtId="10" fontId="8" fillId="3" borderId="2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3" fontId="9" fillId="2" borderId="5" xfId="0" applyNumberFormat="1" applyFont="1" applyFill="1" applyBorder="1" applyAlignment="1">
      <alignment horizontal="center" vertical="center"/>
    </xf>
    <xf numFmtId="10" fontId="9" fillId="2" borderId="5" xfId="0" applyNumberFormat="1" applyFont="1" applyFill="1" applyBorder="1" applyAlignment="1">
      <alignment horizontal="center" vertical="center" wrapText="1"/>
    </xf>
    <xf numFmtId="10" fontId="9" fillId="3" borderId="0" xfId="0" applyNumberFormat="1" applyFont="1" applyFill="1" applyAlignment="1">
      <alignment horizontal="center" vertical="center" wrapText="1"/>
    </xf>
    <xf numFmtId="3" fontId="8" fillId="3" borderId="1" xfId="0" applyNumberFormat="1" applyFont="1" applyFill="1" applyBorder="1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 wrapText="1"/>
    </xf>
    <xf numFmtId="3" fontId="8" fillId="2" borderId="5" xfId="0" applyNumberFormat="1" applyFont="1" applyFill="1" applyBorder="1" applyAlignment="1">
      <alignment horizontal="center" vertical="center" wrapText="1"/>
    </xf>
    <xf numFmtId="10" fontId="8" fillId="2" borderId="5" xfId="0" applyNumberFormat="1" applyFont="1" applyFill="1" applyBorder="1" applyAlignment="1">
      <alignment horizontal="center" vertical="center" wrapText="1"/>
    </xf>
    <xf numFmtId="10" fontId="9" fillId="0" borderId="0" xfId="0" applyNumberFormat="1" applyFont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10" fontId="8" fillId="2" borderId="1" xfId="0" applyNumberFormat="1" applyFont="1" applyFill="1" applyBorder="1" applyAlignment="1">
      <alignment horizontal="center" vertical="center" wrapText="1"/>
    </xf>
    <xf numFmtId="3" fontId="9" fillId="3" borderId="0" xfId="0" applyNumberFormat="1" applyFont="1" applyFill="1" applyAlignment="1">
      <alignment horizontal="center" vertical="center" wrapText="1"/>
    </xf>
    <xf numFmtId="3" fontId="8" fillId="3" borderId="1" xfId="0" applyNumberFormat="1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10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3" fontId="9" fillId="7" borderId="0" xfId="0" applyNumberFormat="1" applyFont="1" applyFill="1" applyAlignment="1">
      <alignment horizontal="center" vertical="center" wrapText="1"/>
    </xf>
    <xf numFmtId="10" fontId="9" fillId="7" borderId="0" xfId="0" applyNumberFormat="1" applyFont="1" applyFill="1" applyAlignment="1">
      <alignment horizontal="center" vertical="center" wrapText="1"/>
    </xf>
    <xf numFmtId="3" fontId="8" fillId="6" borderId="2" xfId="0" applyNumberFormat="1" applyFont="1" applyFill="1" applyBorder="1" applyAlignment="1">
      <alignment horizontal="center" vertical="center" wrapText="1"/>
    </xf>
    <xf numFmtId="10" fontId="8" fillId="6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3" fontId="8" fillId="2" borderId="0" xfId="0" applyNumberFormat="1" applyFont="1" applyFill="1" applyAlignment="1">
      <alignment horizontal="center" vertical="center" wrapText="1"/>
    </xf>
    <xf numFmtId="10" fontId="8" fillId="2" borderId="0" xfId="0" applyNumberFormat="1" applyFont="1" applyFill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165" fontId="8" fillId="7" borderId="0" xfId="2" applyNumberFormat="1" applyFont="1" applyFill="1" applyBorder="1" applyAlignment="1">
      <alignment horizontal="center" vertical="center" wrapText="1"/>
    </xf>
    <xf numFmtId="0" fontId="21" fillId="7" borderId="0" xfId="0" applyFont="1" applyFill="1" applyAlignment="1">
      <alignment horizontal="justify" vertical="center" wrapText="1"/>
    </xf>
    <xf numFmtId="3" fontId="8" fillId="7" borderId="0" xfId="0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0" fontId="8" fillId="7" borderId="0" xfId="0" applyNumberFormat="1" applyFont="1" applyFill="1" applyAlignment="1">
      <alignment horizontal="center" vertical="center" wrapText="1"/>
    </xf>
    <xf numFmtId="3" fontId="8" fillId="7" borderId="1" xfId="0" applyNumberFormat="1" applyFont="1" applyFill="1" applyBorder="1" applyAlignment="1">
      <alignment horizontal="center" vertical="center" wrapText="1"/>
    </xf>
    <xf numFmtId="10" fontId="8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 vertical="center"/>
    </xf>
    <xf numFmtId="3" fontId="9" fillId="6" borderId="0" xfId="0" applyNumberFormat="1" applyFont="1" applyFill="1" applyAlignment="1">
      <alignment horizontal="center" vertical="center" wrapText="1"/>
    </xf>
    <xf numFmtId="10" fontId="9" fillId="6" borderId="0" xfId="0" applyNumberFormat="1" applyFont="1" applyFill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3" fontId="9" fillId="6" borderId="1" xfId="0" applyNumberFormat="1" applyFont="1" applyFill="1" applyBorder="1" applyAlignment="1">
      <alignment horizontal="center" vertical="center" wrapText="1"/>
    </xf>
    <xf numFmtId="10" fontId="9" fillId="6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10" fontId="8" fillId="3" borderId="5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10" fontId="8" fillId="0" borderId="2" xfId="0" applyNumberFormat="1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8" fillId="10" borderId="2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 wrapText="1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4/Pedidos%20Especiales/Malls/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4/Deuda%20Financiera%20-%20APSA,%20IRSA,%20Cresud/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Resumen"/>
      <sheetName val="P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DATVAR"/>
      <sheetName val="Movimiento de Activo Fijo"/>
      <sheetName val="Prueba Gasto a Nov."/>
      <sheetName val="Retiros"/>
      <sheetName val="REFERENCIADO"/>
      <sheetName val="Listado Final Lima Capex "/>
      <sheetName val="감가상각누계액"/>
      <sheetName val="65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35">
          <cell r="B35" t="str">
            <v>Longer cycle times at manufacturers continue to contribute to higher rental fees.</v>
          </cell>
        </row>
      </sheetData>
      <sheetData sheetId="193">
        <row r="68">
          <cell r="C68" t="str">
            <v>J '97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35">
          <cell r="B35" t="str">
            <v>Longer cycle times at manufacturers continue to contribute to higher rental fees.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35">
          <cell r="B35" t="str">
            <v>Longer cycle times at manufacturers continue to contribute to higher rental fees.</v>
          </cell>
        </row>
      </sheetData>
      <sheetData sheetId="212">
        <row r="35">
          <cell r="B35" t="str">
            <v>Longer cycle times at manufacturers continue to contribute to higher rental fees.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35">
          <cell r="B35" t="str">
            <v>Longer cycle times at manufacturers continue to contribute to higher rental fees.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35">
          <cell r="B35" t="str">
            <v>Longer cycle times at manufacturers continue to contribute to higher rental fees.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68">
          <cell r="C68" t="str">
            <v>J '97</v>
          </cell>
        </row>
      </sheetData>
      <sheetData sheetId="221">
        <row r="35">
          <cell r="B35" t="str">
            <v>Longer cycle times at manufacturers continue to contribute to higher rental fees.</v>
          </cell>
        </row>
      </sheetData>
      <sheetData sheetId="222">
        <row r="35">
          <cell r="B35" t="str">
            <v>Longer cycle times at manufacturers continue to contribute to higher rental fees.</v>
          </cell>
        </row>
      </sheetData>
      <sheetData sheetId="223">
        <row r="68">
          <cell r="C68" t="str">
            <v>J '97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35">
          <cell r="B35" t="str">
            <v>Longer cycle times at manufacturers continue to contribute to higher rental fees.</v>
          </cell>
        </row>
      </sheetData>
      <sheetData sheetId="227">
        <row r="68">
          <cell r="C68" t="str">
            <v>J '97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35">
          <cell r="B35" t="str">
            <v>Longer cycle times at manufacturers continue to contribute to higher rental fees.</v>
          </cell>
        </row>
      </sheetData>
      <sheetData sheetId="231">
        <row r="35">
          <cell r="B35" t="str">
            <v>Longer cycle times at manufacturers continue to contribute to higher rental fees.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5">
          <cell r="B35" t="str">
            <v>Longer cycle times at manufacturers continue to contribute to higher rental fees.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35">
          <cell r="B35" t="str">
            <v>Longer cycle times at manufacturers continue to contribute to higher rental fees.</v>
          </cell>
        </row>
      </sheetData>
      <sheetData sheetId="246">
        <row r="35">
          <cell r="B35" t="str">
            <v>Longer cycle times at manufacturers continue to contribute to higher rental fees.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35">
          <cell r="B35" t="str">
            <v>Longer cycle times at manufacturers continue to contribute to higher rental fees.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35">
          <cell r="B35" t="str">
            <v>Longer cycle times at manufacturers continue to contribute to higher rental fees.</v>
          </cell>
        </row>
      </sheetData>
      <sheetData sheetId="257">
        <row r="35">
          <cell r="B35" t="str">
            <v>Longer cycle times at manufacturers continue to contribute to higher rental fees.</v>
          </cell>
        </row>
      </sheetData>
      <sheetData sheetId="258">
        <row r="35">
          <cell r="B35" t="str">
            <v>Longer cycle times at manufacturers continue to contribute to higher rental fees.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35">
          <cell r="B35" t="str">
            <v>Longer cycle times at manufacturers continue to contribute to higher rental fees.</v>
          </cell>
        </row>
      </sheetData>
      <sheetData sheetId="267">
        <row r="35">
          <cell r="B35" t="str">
            <v>Longer cycle times at manufacturers continue to contribute to higher rental fees.</v>
          </cell>
        </row>
      </sheetData>
      <sheetData sheetId="268">
        <row r="35">
          <cell r="B35" t="str">
            <v>Longer cycle times at manufacturers continue to contribute to higher rental fees.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A1:N44"/>
  <sheetViews>
    <sheetView showGridLines="0" zoomScaleNormal="100" workbookViewId="0"/>
  </sheetViews>
  <sheetFormatPr baseColWidth="10" defaultColWidth="11.453125" defaultRowHeight="10" x14ac:dyDescent="0.2"/>
  <cols>
    <col min="1" max="1" width="3.7265625" style="4" customWidth="1"/>
    <col min="2" max="2" width="28.26953125" style="8" customWidth="1"/>
    <col min="3" max="4" width="8.1796875" style="4" customWidth="1"/>
    <col min="5" max="5" width="8.1796875" style="9" customWidth="1"/>
    <col min="6" max="7" width="8.1796875" style="4" customWidth="1"/>
    <col min="8" max="12" width="8.1796875" style="7" customWidth="1"/>
    <col min="13" max="13" width="8.26953125" style="4" customWidth="1"/>
    <col min="14" max="16384" width="11.453125" style="4"/>
  </cols>
  <sheetData>
    <row r="1" spans="2:14" ht="13" x14ac:dyDescent="0.3">
      <c r="B1" s="87"/>
    </row>
    <row r="2" spans="2:14" ht="13" x14ac:dyDescent="0.2">
      <c r="B2" s="201" t="s">
        <v>144</v>
      </c>
      <c r="C2" s="201"/>
      <c r="D2" s="201"/>
    </row>
    <row r="3" spans="2:14" x14ac:dyDescent="0.2">
      <c r="B3" s="4"/>
      <c r="E3" s="4"/>
      <c r="H3" s="4"/>
      <c r="I3" s="4"/>
      <c r="J3" s="12"/>
      <c r="K3" s="12"/>
      <c r="L3" s="12"/>
    </row>
    <row r="4" spans="2:14" s="5" customFormat="1" ht="23.5" thickBot="1" x14ac:dyDescent="0.4">
      <c r="B4" s="100" t="s">
        <v>147</v>
      </c>
      <c r="C4" s="94">
        <v>2015</v>
      </c>
      <c r="D4" s="94">
        <v>2016</v>
      </c>
      <c r="E4" s="94">
        <v>2017</v>
      </c>
      <c r="F4" s="94">
        <v>2018</v>
      </c>
      <c r="G4" s="94">
        <v>2019</v>
      </c>
      <c r="H4" s="94">
        <v>2020</v>
      </c>
      <c r="I4" s="94">
        <v>2021</v>
      </c>
      <c r="J4" s="94">
        <v>2022</v>
      </c>
      <c r="K4" s="94">
        <v>2023</v>
      </c>
      <c r="L4" s="94">
        <v>2024</v>
      </c>
      <c r="M4" s="94" t="s">
        <v>228</v>
      </c>
    </row>
    <row r="5" spans="2:14" ht="11.5" x14ac:dyDescent="0.25">
      <c r="B5" s="64" t="s">
        <v>2</v>
      </c>
      <c r="C5" s="26">
        <v>69173</v>
      </c>
      <c r="D5" s="26">
        <v>67233</v>
      </c>
      <c r="E5" s="26">
        <v>62496</v>
      </c>
      <c r="F5" s="26">
        <v>60104</v>
      </c>
      <c r="G5" s="26">
        <v>54685</v>
      </c>
      <c r="H5" s="26">
        <v>65335</v>
      </c>
      <c r="I5" s="26">
        <v>60949</v>
      </c>
      <c r="J5" s="65">
        <v>62593</v>
      </c>
      <c r="K5" s="65">
        <v>68554</v>
      </c>
      <c r="L5" s="65">
        <v>71951</v>
      </c>
      <c r="M5" s="65">
        <v>73906.45</v>
      </c>
    </row>
    <row r="6" spans="2:14" ht="11.5" x14ac:dyDescent="0.25">
      <c r="B6" s="64" t="s">
        <v>145</v>
      </c>
      <c r="C6" s="26">
        <v>36870</v>
      </c>
      <c r="D6" s="26">
        <v>40684</v>
      </c>
      <c r="E6" s="26">
        <v>41422</v>
      </c>
      <c r="F6" s="26">
        <v>48204</v>
      </c>
      <c r="G6" s="26">
        <v>43948</v>
      </c>
      <c r="H6" s="26">
        <v>45739</v>
      </c>
      <c r="I6" s="26">
        <v>59126</v>
      </c>
      <c r="J6" s="65">
        <v>58205</v>
      </c>
      <c r="K6" s="65">
        <v>61581</v>
      </c>
      <c r="L6" s="65">
        <v>60550</v>
      </c>
      <c r="M6" s="65">
        <v>50009</v>
      </c>
    </row>
    <row r="7" spans="2:14" ht="11.5" x14ac:dyDescent="0.25">
      <c r="B7" s="64" t="s">
        <v>142</v>
      </c>
      <c r="C7" s="26">
        <v>8359</v>
      </c>
      <c r="D7" s="26">
        <v>8484</v>
      </c>
      <c r="E7" s="26">
        <v>8858</v>
      </c>
      <c r="F7" s="26">
        <v>8858</v>
      </c>
      <c r="G7" s="26">
        <v>8858</v>
      </c>
      <c r="H7" s="26">
        <v>8858</v>
      </c>
      <c r="I7" s="26">
        <v>8858</v>
      </c>
      <c r="J7" s="65">
        <v>8776</v>
      </c>
      <c r="K7" s="65">
        <v>8776</v>
      </c>
      <c r="L7" s="65">
        <v>8776</v>
      </c>
      <c r="M7" s="65">
        <v>8776</v>
      </c>
    </row>
    <row r="8" spans="2:14" ht="12" thickBot="1" x14ac:dyDescent="0.3">
      <c r="B8" s="64" t="s">
        <v>143</v>
      </c>
      <c r="C8" s="26">
        <v>5562</v>
      </c>
      <c r="D8" s="26">
        <v>5870</v>
      </c>
      <c r="E8" s="26">
        <v>7261</v>
      </c>
      <c r="F8" s="26">
        <v>7263</v>
      </c>
      <c r="G8" s="26">
        <v>9411</v>
      </c>
      <c r="H8" s="26">
        <v>11787</v>
      </c>
      <c r="I8" s="26">
        <v>12373</v>
      </c>
      <c r="J8" s="66">
        <v>13242</v>
      </c>
      <c r="K8" s="66">
        <v>13078</v>
      </c>
      <c r="L8" s="66">
        <v>11964</v>
      </c>
      <c r="M8" s="66">
        <v>11970</v>
      </c>
    </row>
    <row r="9" spans="2:14" ht="12" thickBot="1" x14ac:dyDescent="0.25">
      <c r="B9" s="67" t="s">
        <v>150</v>
      </c>
      <c r="C9" s="68">
        <f t="shared" ref="C9:G9" si="0">+SUM(C5:C8)</f>
        <v>119964</v>
      </c>
      <c r="D9" s="68">
        <f t="shared" si="0"/>
        <v>122271</v>
      </c>
      <c r="E9" s="69">
        <f t="shared" si="0"/>
        <v>120037</v>
      </c>
      <c r="F9" s="68">
        <f t="shared" si="0"/>
        <v>124429</v>
      </c>
      <c r="G9" s="68">
        <f t="shared" si="0"/>
        <v>116902</v>
      </c>
      <c r="H9" s="68">
        <f t="shared" ref="H9:J9" si="1">+SUM(H5:H8)</f>
        <v>131719</v>
      </c>
      <c r="I9" s="68">
        <f t="shared" si="1"/>
        <v>141306</v>
      </c>
      <c r="J9" s="68">
        <f t="shared" si="1"/>
        <v>142816</v>
      </c>
      <c r="K9" s="68">
        <f t="shared" ref="K9:L9" si="2">+SUM(K5:K8)</f>
        <v>151989</v>
      </c>
      <c r="L9" s="68">
        <f t="shared" si="2"/>
        <v>153241</v>
      </c>
      <c r="M9" s="68">
        <f>+SUM(M5:M8)</f>
        <v>144661.45000000001</v>
      </c>
    </row>
    <row r="10" spans="2:14" ht="11.5" x14ac:dyDescent="0.25">
      <c r="B10" s="70"/>
      <c r="C10" s="71"/>
      <c r="D10" s="71"/>
      <c r="E10" s="72"/>
      <c r="F10" s="71"/>
      <c r="G10" s="71"/>
      <c r="H10" s="72"/>
      <c r="I10" s="72"/>
      <c r="J10" s="72"/>
      <c r="K10" s="72"/>
      <c r="L10" s="72"/>
    </row>
    <row r="11" spans="2:14" ht="11.5" x14ac:dyDescent="0.25">
      <c r="B11" s="25"/>
      <c r="C11" s="25"/>
      <c r="D11" s="25"/>
      <c r="E11" s="25"/>
      <c r="F11" s="25"/>
      <c r="G11" s="25"/>
      <c r="H11" s="25"/>
      <c r="I11" s="25"/>
      <c r="J11" s="73"/>
      <c r="K11" s="73"/>
      <c r="L11" s="73"/>
    </row>
    <row r="12" spans="2:14" s="5" customFormat="1" ht="23.5" thickBot="1" x14ac:dyDescent="0.4">
      <c r="B12" s="100" t="s">
        <v>148</v>
      </c>
      <c r="C12" s="94">
        <v>2015</v>
      </c>
      <c r="D12" s="94">
        <v>2016</v>
      </c>
      <c r="E12" s="94">
        <v>2017</v>
      </c>
      <c r="F12" s="94">
        <v>2018</v>
      </c>
      <c r="G12" s="94">
        <v>2019</v>
      </c>
      <c r="H12" s="94">
        <f t="shared" ref="H12" si="3">+H$4</f>
        <v>2020</v>
      </c>
      <c r="I12" s="94">
        <f>+I$4</f>
        <v>2021</v>
      </c>
      <c r="J12" s="94">
        <f>+J$4</f>
        <v>2022</v>
      </c>
      <c r="K12" s="94">
        <f>+K$4</f>
        <v>2023</v>
      </c>
      <c r="L12" s="94">
        <f>+L$4</f>
        <v>2024</v>
      </c>
      <c r="M12" s="94" t="str">
        <f>+M$4</f>
        <v>2025E</v>
      </c>
    </row>
    <row r="13" spans="2:14" ht="11.5" x14ac:dyDescent="0.25">
      <c r="B13" s="64" t="s">
        <v>2</v>
      </c>
      <c r="C13" s="26">
        <v>163523</v>
      </c>
      <c r="D13" s="26">
        <v>158932</v>
      </c>
      <c r="E13" s="26">
        <v>159562</v>
      </c>
      <c r="F13" s="26">
        <v>147653</v>
      </c>
      <c r="G13" s="26">
        <v>149666</v>
      </c>
      <c r="H13" s="26">
        <v>147757</v>
      </c>
      <c r="I13" s="26">
        <v>144770</v>
      </c>
      <c r="J13" s="65">
        <v>140971</v>
      </c>
      <c r="K13" s="65">
        <v>140196</v>
      </c>
      <c r="L13" s="65">
        <v>140335</v>
      </c>
      <c r="M13" s="65">
        <v>140423</v>
      </c>
    </row>
    <row r="14" spans="2:14" ht="11.5" x14ac:dyDescent="0.25">
      <c r="B14" s="64" t="s">
        <v>145</v>
      </c>
      <c r="C14" s="26">
        <v>4180</v>
      </c>
      <c r="D14" s="26">
        <v>0</v>
      </c>
      <c r="E14" s="26">
        <v>14258</v>
      </c>
      <c r="F14" s="26">
        <v>11381</v>
      </c>
      <c r="G14" s="26">
        <v>14912</v>
      </c>
      <c r="H14" s="26">
        <v>17200</v>
      </c>
      <c r="I14" s="26">
        <v>7268</v>
      </c>
      <c r="J14" s="65">
        <v>8813</v>
      </c>
      <c r="K14" s="65">
        <v>10338</v>
      </c>
      <c r="L14" s="65">
        <v>10519</v>
      </c>
      <c r="M14" s="65">
        <v>11763.38</v>
      </c>
    </row>
    <row r="15" spans="2:14" ht="11.5" x14ac:dyDescent="0.25">
      <c r="B15" s="64" t="s">
        <v>142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65" t="s">
        <v>1</v>
      </c>
      <c r="K15" s="65" t="s">
        <v>1</v>
      </c>
      <c r="L15" s="65" t="s">
        <v>1</v>
      </c>
      <c r="M15" s="65" t="s">
        <v>202</v>
      </c>
      <c r="N15" s="65"/>
    </row>
    <row r="16" spans="2:14" ht="12" thickBot="1" x14ac:dyDescent="0.3">
      <c r="B16" s="64" t="s">
        <v>143</v>
      </c>
      <c r="C16" s="26">
        <v>626</v>
      </c>
      <c r="D16" s="26">
        <v>1126</v>
      </c>
      <c r="E16" s="26">
        <v>2167</v>
      </c>
      <c r="F16" s="26">
        <v>3733</v>
      </c>
      <c r="G16" s="26">
        <v>2859</v>
      </c>
      <c r="H16" s="26">
        <v>3064</v>
      </c>
      <c r="I16" s="26">
        <v>2487</v>
      </c>
      <c r="J16" s="66">
        <v>2488</v>
      </c>
      <c r="K16" s="66">
        <v>3146</v>
      </c>
      <c r="L16" s="66">
        <v>4155</v>
      </c>
      <c r="M16" s="65">
        <v>7341</v>
      </c>
    </row>
    <row r="17" spans="1:13" ht="12" thickBot="1" x14ac:dyDescent="0.25">
      <c r="B17" s="67" t="s">
        <v>150</v>
      </c>
      <c r="C17" s="68">
        <f t="shared" ref="C17:L17" si="4">+SUM(C13:C16)</f>
        <v>168329</v>
      </c>
      <c r="D17" s="68">
        <f t="shared" si="4"/>
        <v>160058</v>
      </c>
      <c r="E17" s="69">
        <f t="shared" si="4"/>
        <v>175987</v>
      </c>
      <c r="F17" s="68">
        <f t="shared" si="4"/>
        <v>162767</v>
      </c>
      <c r="G17" s="68">
        <f t="shared" si="4"/>
        <v>167437</v>
      </c>
      <c r="H17" s="68">
        <f t="shared" si="4"/>
        <v>168021</v>
      </c>
      <c r="I17" s="68">
        <f t="shared" si="4"/>
        <v>154525</v>
      </c>
      <c r="J17" s="68">
        <f t="shared" si="4"/>
        <v>152272</v>
      </c>
      <c r="K17" s="68">
        <f t="shared" si="4"/>
        <v>153680</v>
      </c>
      <c r="L17" s="68">
        <f t="shared" si="4"/>
        <v>155009</v>
      </c>
      <c r="M17" s="68">
        <f>+SUM(M13:M16)</f>
        <v>159527.38</v>
      </c>
    </row>
    <row r="18" spans="1:13" ht="12" thickBot="1" x14ac:dyDescent="0.3">
      <c r="B18" s="64"/>
      <c r="C18" s="74"/>
      <c r="D18" s="74"/>
      <c r="E18" s="26"/>
      <c r="F18" s="74"/>
      <c r="G18" s="74"/>
      <c r="H18" s="26"/>
      <c r="I18" s="26"/>
      <c r="J18" s="26"/>
      <c r="K18" s="26"/>
      <c r="L18" s="26"/>
      <c r="M18" s="26"/>
    </row>
    <row r="19" spans="1:13" s="6" customFormat="1" ht="12" thickBot="1" x14ac:dyDescent="0.4">
      <c r="B19" s="75" t="s">
        <v>146</v>
      </c>
      <c r="C19" s="76">
        <f t="shared" ref="C19:L19" si="5">+C9+C17</f>
        <v>288293</v>
      </c>
      <c r="D19" s="76">
        <f t="shared" si="5"/>
        <v>282329</v>
      </c>
      <c r="E19" s="77">
        <f t="shared" si="5"/>
        <v>296024</v>
      </c>
      <c r="F19" s="76">
        <f t="shared" si="5"/>
        <v>287196</v>
      </c>
      <c r="G19" s="76">
        <f t="shared" si="5"/>
        <v>284339</v>
      </c>
      <c r="H19" s="76">
        <f t="shared" si="5"/>
        <v>299740</v>
      </c>
      <c r="I19" s="76">
        <f t="shared" si="5"/>
        <v>295831</v>
      </c>
      <c r="J19" s="76">
        <f t="shared" si="5"/>
        <v>295088</v>
      </c>
      <c r="K19" s="76">
        <f t="shared" si="5"/>
        <v>305669</v>
      </c>
      <c r="L19" s="76">
        <f t="shared" si="5"/>
        <v>308250</v>
      </c>
      <c r="M19" s="76">
        <f>+M9+M17</f>
        <v>304188.83</v>
      </c>
    </row>
    <row r="20" spans="1:13" ht="11.5" x14ac:dyDescent="0.25">
      <c r="B20" s="70"/>
      <c r="C20" s="71"/>
      <c r="D20" s="71"/>
      <c r="E20" s="72"/>
      <c r="F20" s="71"/>
      <c r="G20" s="71"/>
      <c r="H20" s="72"/>
      <c r="I20" s="72"/>
      <c r="J20" s="72"/>
      <c r="K20" s="72"/>
      <c r="L20" s="72"/>
    </row>
    <row r="21" spans="1:13" ht="11.5" x14ac:dyDescent="0.25">
      <c r="B21" s="25"/>
      <c r="C21" s="25"/>
      <c r="D21" s="25"/>
      <c r="E21" s="25"/>
      <c r="F21" s="25"/>
      <c r="G21" s="25"/>
      <c r="H21" s="25"/>
      <c r="I21" s="25"/>
      <c r="J21" s="73"/>
      <c r="K21" s="73"/>
      <c r="L21" s="73"/>
    </row>
    <row r="22" spans="1:13" s="5" customFormat="1" ht="12" thickBot="1" x14ac:dyDescent="0.4">
      <c r="B22" s="100" t="s">
        <v>156</v>
      </c>
      <c r="C22" s="94">
        <v>2015</v>
      </c>
      <c r="D22" s="94">
        <v>2016</v>
      </c>
      <c r="E22" s="94">
        <v>2017</v>
      </c>
      <c r="F22" s="94">
        <v>2018</v>
      </c>
      <c r="G22" s="94">
        <v>2019</v>
      </c>
      <c r="H22" s="94">
        <f t="shared" ref="H22" si="6">+H$4</f>
        <v>2020</v>
      </c>
      <c r="I22" s="94">
        <f>+I$4</f>
        <v>2021</v>
      </c>
      <c r="J22" s="94">
        <f>+J$4</f>
        <v>2022</v>
      </c>
      <c r="K22" s="94">
        <f>+K$4</f>
        <v>2023</v>
      </c>
      <c r="L22" s="94">
        <f>+L$4</f>
        <v>2024</v>
      </c>
      <c r="M22" s="94" t="str">
        <f>+M$4</f>
        <v>2025E</v>
      </c>
    </row>
    <row r="23" spans="1:13" ht="11.5" x14ac:dyDescent="0.25">
      <c r="B23" s="64" t="s">
        <v>2</v>
      </c>
      <c r="C23" s="78">
        <v>324015</v>
      </c>
      <c r="D23" s="78">
        <v>332449</v>
      </c>
      <c r="E23" s="26">
        <v>333630</v>
      </c>
      <c r="F23" s="78">
        <v>328440</v>
      </c>
      <c r="G23" s="78">
        <v>332242</v>
      </c>
      <c r="H23" s="78">
        <v>323497</v>
      </c>
      <c r="I23" s="78">
        <v>330799</v>
      </c>
      <c r="J23" s="65">
        <v>330516</v>
      </c>
      <c r="K23" s="65">
        <v>325330</v>
      </c>
      <c r="L23" s="65">
        <v>318281</v>
      </c>
      <c r="M23" s="65">
        <v>312607.06</v>
      </c>
    </row>
    <row r="24" spans="1:13" ht="11.5" x14ac:dyDescent="0.25">
      <c r="B24" s="64" t="s">
        <v>145</v>
      </c>
      <c r="C24" s="78">
        <v>83306</v>
      </c>
      <c r="D24" s="78">
        <v>83633</v>
      </c>
      <c r="E24" s="26">
        <v>83771</v>
      </c>
      <c r="F24" s="78">
        <v>79083</v>
      </c>
      <c r="G24" s="78">
        <v>75681</v>
      </c>
      <c r="H24" s="78">
        <v>92805</v>
      </c>
      <c r="I24" s="78">
        <v>87698</v>
      </c>
      <c r="J24" s="65">
        <v>78778</v>
      </c>
      <c r="K24" s="65">
        <v>85490</v>
      </c>
      <c r="L24" s="65">
        <v>74815</v>
      </c>
      <c r="M24" s="65">
        <v>70662</v>
      </c>
    </row>
    <row r="25" spans="1:13" ht="11.5" x14ac:dyDescent="0.25">
      <c r="B25" s="64" t="s">
        <v>142</v>
      </c>
      <c r="C25" s="78">
        <v>2938</v>
      </c>
      <c r="D25" s="78">
        <v>4048</v>
      </c>
      <c r="E25" s="26">
        <v>1017</v>
      </c>
      <c r="F25" s="78">
        <v>1017</v>
      </c>
      <c r="G25" s="78">
        <v>1017</v>
      </c>
      <c r="H25" s="78">
        <v>1017</v>
      </c>
      <c r="I25" s="78">
        <v>1017</v>
      </c>
      <c r="J25" s="65">
        <v>1244</v>
      </c>
      <c r="K25" s="65">
        <v>1244</v>
      </c>
      <c r="L25" s="65">
        <v>1244</v>
      </c>
      <c r="M25" s="65">
        <v>1244</v>
      </c>
    </row>
    <row r="26" spans="1:13" ht="12" thickBot="1" x14ac:dyDescent="0.3">
      <c r="B26" s="64" t="s">
        <v>143</v>
      </c>
      <c r="C26" s="78">
        <v>52566</v>
      </c>
      <c r="D26" s="78">
        <v>51758</v>
      </c>
      <c r="E26" s="26">
        <v>50063</v>
      </c>
      <c r="F26" s="78">
        <v>48494</v>
      </c>
      <c r="G26" s="78">
        <v>47220</v>
      </c>
      <c r="H26" s="78">
        <v>44734</v>
      </c>
      <c r="I26" s="78">
        <v>44725</v>
      </c>
      <c r="J26" s="66">
        <v>43855</v>
      </c>
      <c r="K26" s="66">
        <v>42498</v>
      </c>
      <c r="L26" s="66">
        <v>42603</v>
      </c>
      <c r="M26" s="66">
        <v>39411</v>
      </c>
    </row>
    <row r="27" spans="1:13" ht="12" thickBot="1" x14ac:dyDescent="0.25">
      <c r="B27" s="67" t="s">
        <v>150</v>
      </c>
      <c r="C27" s="68">
        <f t="shared" ref="C27:L27" si="7">+SUM(C23:C26)</f>
        <v>462825</v>
      </c>
      <c r="D27" s="68">
        <f t="shared" si="7"/>
        <v>471888</v>
      </c>
      <c r="E27" s="69">
        <f t="shared" si="7"/>
        <v>468481</v>
      </c>
      <c r="F27" s="68">
        <f t="shared" si="7"/>
        <v>457034</v>
      </c>
      <c r="G27" s="68">
        <f t="shared" si="7"/>
        <v>456160</v>
      </c>
      <c r="H27" s="68">
        <f t="shared" si="7"/>
        <v>462053</v>
      </c>
      <c r="I27" s="68">
        <f t="shared" si="7"/>
        <v>464239</v>
      </c>
      <c r="J27" s="68">
        <f t="shared" si="7"/>
        <v>454393</v>
      </c>
      <c r="K27" s="68">
        <f t="shared" si="7"/>
        <v>454562</v>
      </c>
      <c r="L27" s="68">
        <f t="shared" si="7"/>
        <v>436943</v>
      </c>
      <c r="M27" s="68">
        <f>+SUM(M23:M26)</f>
        <v>423924.06</v>
      </c>
    </row>
    <row r="28" spans="1:13" ht="12" thickBot="1" x14ac:dyDescent="0.3">
      <c r="B28" s="70"/>
      <c r="C28" s="71"/>
      <c r="D28" s="71"/>
      <c r="E28" s="72"/>
      <c r="F28" s="71"/>
      <c r="G28" s="71"/>
      <c r="H28" s="72"/>
      <c r="I28" s="72"/>
      <c r="J28" s="72"/>
      <c r="K28" s="72"/>
      <c r="L28" s="72"/>
    </row>
    <row r="29" spans="1:13" ht="12" thickBot="1" x14ac:dyDescent="0.25">
      <c r="B29" s="79" t="s">
        <v>150</v>
      </c>
      <c r="C29" s="80">
        <f t="shared" ref="C29:L29" si="8">+C27+C19</f>
        <v>751118</v>
      </c>
      <c r="D29" s="80">
        <f t="shared" si="8"/>
        <v>754217</v>
      </c>
      <c r="E29" s="80">
        <f t="shared" si="8"/>
        <v>764505</v>
      </c>
      <c r="F29" s="80">
        <f t="shared" si="8"/>
        <v>744230</v>
      </c>
      <c r="G29" s="80">
        <f t="shared" si="8"/>
        <v>740499</v>
      </c>
      <c r="H29" s="80">
        <f t="shared" si="8"/>
        <v>761793</v>
      </c>
      <c r="I29" s="80">
        <f t="shared" si="8"/>
        <v>760070</v>
      </c>
      <c r="J29" s="80">
        <f t="shared" si="8"/>
        <v>749481</v>
      </c>
      <c r="K29" s="80">
        <f t="shared" si="8"/>
        <v>760231</v>
      </c>
      <c r="L29" s="80">
        <f t="shared" si="8"/>
        <v>745193</v>
      </c>
      <c r="M29" s="80">
        <f>+M27+M19</f>
        <v>728112.89</v>
      </c>
    </row>
    <row r="30" spans="1:13" ht="11.5" x14ac:dyDescent="0.25">
      <c r="B30" s="70"/>
      <c r="C30" s="71"/>
      <c r="D30" s="71"/>
      <c r="E30" s="72"/>
      <c r="F30" s="71"/>
      <c r="G30" s="71"/>
      <c r="H30" s="72"/>
      <c r="I30" s="72"/>
      <c r="J30" s="72"/>
      <c r="K30" s="72"/>
      <c r="L30" s="72"/>
    </row>
    <row r="31" spans="1:13" ht="11.5" x14ac:dyDescent="0.25">
      <c r="B31" s="25"/>
      <c r="C31" s="25"/>
      <c r="D31" s="25"/>
      <c r="E31" s="25"/>
      <c r="F31" s="25"/>
      <c r="G31" s="25"/>
      <c r="H31" s="25"/>
      <c r="I31" s="25"/>
      <c r="J31" s="73"/>
      <c r="K31" s="73"/>
      <c r="L31" s="73"/>
    </row>
    <row r="32" spans="1:13" s="5" customFormat="1" ht="12" thickBot="1" x14ac:dyDescent="0.25">
      <c r="A32" s="4"/>
      <c r="B32" s="100" t="s">
        <v>149</v>
      </c>
      <c r="C32" s="94">
        <v>2015</v>
      </c>
      <c r="D32" s="94">
        <v>2016</v>
      </c>
      <c r="E32" s="94">
        <v>2017</v>
      </c>
      <c r="F32" s="94">
        <v>2018</v>
      </c>
      <c r="G32" s="94">
        <v>2019</v>
      </c>
      <c r="H32" s="94">
        <f t="shared" ref="H32" si="9">+H$4</f>
        <v>2020</v>
      </c>
      <c r="I32" s="94">
        <f>+I$4</f>
        <v>2021</v>
      </c>
      <c r="J32" s="94">
        <f>+J$4</f>
        <v>2022</v>
      </c>
      <c r="K32" s="94">
        <f>+K$4</f>
        <v>2023</v>
      </c>
      <c r="L32" s="94">
        <f>+L$4</f>
        <v>2024</v>
      </c>
      <c r="M32" s="94" t="str">
        <f>+M$4</f>
        <v>2025E</v>
      </c>
    </row>
    <row r="33" spans="2:13" ht="11.5" x14ac:dyDescent="0.25">
      <c r="B33" s="64" t="s">
        <v>2</v>
      </c>
      <c r="C33" s="26">
        <v>120162</v>
      </c>
      <c r="D33" s="26">
        <v>106200</v>
      </c>
      <c r="E33" s="26">
        <v>116852</v>
      </c>
      <c r="F33" s="26">
        <v>111705</v>
      </c>
      <c r="G33" s="26">
        <v>131125</v>
      </c>
      <c r="H33" s="81">
        <v>138824</v>
      </c>
      <c r="I33" s="81">
        <f>124239+5006</f>
        <v>129245</v>
      </c>
      <c r="J33" s="81">
        <f>114577+4501</f>
        <v>119078</v>
      </c>
      <c r="K33" s="82">
        <v>123181</v>
      </c>
      <c r="L33" s="82">
        <v>118687</v>
      </c>
      <c r="M33" s="82">
        <f>135388.15+5436</f>
        <v>140824.15</v>
      </c>
    </row>
    <row r="34" spans="2:13" ht="11.5" x14ac:dyDescent="0.25">
      <c r="B34" s="83" t="s">
        <v>145</v>
      </c>
      <c r="C34" s="26">
        <v>68919</v>
      </c>
      <c r="D34" s="26">
        <v>51000</v>
      </c>
      <c r="E34" s="26">
        <v>57583.999999999993</v>
      </c>
      <c r="F34" s="26">
        <v>65753</v>
      </c>
      <c r="G34" s="26">
        <v>94526</v>
      </c>
      <c r="H34" s="81">
        <v>101178</v>
      </c>
      <c r="I34" s="81">
        <v>106145</v>
      </c>
      <c r="J34" s="81">
        <v>108960</v>
      </c>
      <c r="K34" s="82">
        <v>108695</v>
      </c>
      <c r="L34" s="82">
        <v>119602</v>
      </c>
      <c r="M34" s="82">
        <v>124893.34</v>
      </c>
    </row>
    <row r="35" spans="2:13" ht="11.5" x14ac:dyDescent="0.25">
      <c r="B35" s="83" t="s">
        <v>142</v>
      </c>
      <c r="C35" s="26">
        <v>16335.999999999998</v>
      </c>
      <c r="D35" s="26">
        <v>16000</v>
      </c>
      <c r="E35" s="26">
        <v>16000</v>
      </c>
      <c r="F35" s="26">
        <v>14004</v>
      </c>
      <c r="G35" s="26">
        <v>15060</v>
      </c>
      <c r="H35" s="81">
        <v>14120</v>
      </c>
      <c r="I35" s="81">
        <v>13479</v>
      </c>
      <c r="J35" s="81">
        <v>13860</v>
      </c>
      <c r="K35" s="82">
        <v>11572</v>
      </c>
      <c r="L35" s="82">
        <v>6621</v>
      </c>
      <c r="M35" s="82">
        <v>7062.4000000000005</v>
      </c>
    </row>
    <row r="36" spans="2:13" ht="12" thickBot="1" x14ac:dyDescent="0.3">
      <c r="B36" s="83" t="s">
        <v>143</v>
      </c>
      <c r="C36" s="26">
        <v>5711</v>
      </c>
      <c r="D36" s="26">
        <v>6000</v>
      </c>
      <c r="E36" s="26">
        <v>7261</v>
      </c>
      <c r="F36" s="26">
        <v>7263</v>
      </c>
      <c r="G36" s="26">
        <v>7554</v>
      </c>
      <c r="H36" s="81">
        <v>9966</v>
      </c>
      <c r="I36" s="81">
        <v>11118</v>
      </c>
      <c r="J36" s="81">
        <v>13007</v>
      </c>
      <c r="K36" s="82">
        <v>12160</v>
      </c>
      <c r="L36" s="82">
        <v>11044</v>
      </c>
      <c r="M36" s="82">
        <v>11970.119999999999</v>
      </c>
    </row>
    <row r="37" spans="2:13" ht="12" thickBot="1" x14ac:dyDescent="0.25">
      <c r="B37" s="67" t="s">
        <v>3</v>
      </c>
      <c r="C37" s="68">
        <f t="shared" ref="C37:L37" si="10">+SUM(C33:C36)</f>
        <v>211128</v>
      </c>
      <c r="D37" s="68">
        <f t="shared" si="10"/>
        <v>179200</v>
      </c>
      <c r="E37" s="69">
        <f t="shared" si="10"/>
        <v>197697</v>
      </c>
      <c r="F37" s="68">
        <f t="shared" si="10"/>
        <v>198725</v>
      </c>
      <c r="G37" s="68">
        <f t="shared" si="10"/>
        <v>248265</v>
      </c>
      <c r="H37" s="68">
        <f t="shared" si="10"/>
        <v>264088</v>
      </c>
      <c r="I37" s="68">
        <f t="shared" si="10"/>
        <v>259987</v>
      </c>
      <c r="J37" s="68">
        <f t="shared" si="10"/>
        <v>254905</v>
      </c>
      <c r="K37" s="68">
        <f t="shared" si="10"/>
        <v>255608</v>
      </c>
      <c r="L37" s="68">
        <f t="shared" si="10"/>
        <v>255954</v>
      </c>
      <c r="M37" s="68">
        <f>+SUM(M33:M36)</f>
        <v>284750.01</v>
      </c>
    </row>
    <row r="44" spans="2:13" x14ac:dyDescent="0.2">
      <c r="E44" s="4"/>
      <c r="H44" s="4"/>
      <c r="I44" s="4"/>
      <c r="J44" s="4"/>
      <c r="K44" s="4"/>
      <c r="L44" s="4"/>
    </row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A1:D126"/>
  <sheetViews>
    <sheetView showGridLines="0" tabSelected="1" zoomScaleNormal="100" workbookViewId="0"/>
  </sheetViews>
  <sheetFormatPr baseColWidth="10" defaultRowHeight="14.5" x14ac:dyDescent="0.35"/>
  <cols>
    <col min="1" max="1" width="3.7265625" customWidth="1"/>
    <col min="2" max="2" width="66.54296875" bestFit="1" customWidth="1"/>
  </cols>
  <sheetData>
    <row r="1" spans="1:4" x14ac:dyDescent="0.35">
      <c r="A1" s="4"/>
    </row>
    <row r="2" spans="1:4" x14ac:dyDescent="0.35">
      <c r="B2" s="3" t="s">
        <v>133</v>
      </c>
    </row>
    <row r="4" spans="1:4" s="4" customFormat="1" ht="16.5" customHeight="1" x14ac:dyDescent="0.2">
      <c r="B4" s="203" t="s">
        <v>244</v>
      </c>
      <c r="C4" s="203"/>
      <c r="D4" s="203"/>
    </row>
    <row r="5" spans="1:4" s="4" customFormat="1" ht="12" thickBot="1" x14ac:dyDescent="0.25">
      <c r="B5" s="94"/>
      <c r="C5" s="94">
        <v>2024</v>
      </c>
      <c r="D5" s="94">
        <v>2023</v>
      </c>
    </row>
    <row r="6" spans="1:4" s="4" customFormat="1" ht="11.5" x14ac:dyDescent="0.2">
      <c r="B6" s="29" t="s">
        <v>92</v>
      </c>
      <c r="C6" s="129">
        <v>-64391</v>
      </c>
      <c r="D6" s="129">
        <v>266118</v>
      </c>
    </row>
    <row r="7" spans="1:4" s="4" customFormat="1" ht="11.5" x14ac:dyDescent="0.2">
      <c r="B7" s="14" t="s">
        <v>134</v>
      </c>
      <c r="C7" s="121">
        <v>-22648</v>
      </c>
      <c r="D7" s="121">
        <v>82064</v>
      </c>
    </row>
    <row r="8" spans="1:4" s="4" customFormat="1" ht="11.5" x14ac:dyDescent="0.2">
      <c r="B8" s="84" t="s">
        <v>135</v>
      </c>
      <c r="C8" s="130">
        <v>-24913</v>
      </c>
      <c r="D8" s="130">
        <v>144523</v>
      </c>
    </row>
    <row r="9" spans="1:4" s="4" customFormat="1" ht="11.5" x14ac:dyDescent="0.2">
      <c r="B9" s="14" t="s">
        <v>136</v>
      </c>
      <c r="C9" s="131">
        <v>-23654</v>
      </c>
      <c r="D9" s="131">
        <v>-43276</v>
      </c>
    </row>
    <row r="10" spans="1:4" s="4" customFormat="1" ht="11.5" x14ac:dyDescent="0.2">
      <c r="B10" s="84" t="s">
        <v>137</v>
      </c>
      <c r="C10" s="130">
        <v>27852</v>
      </c>
      <c r="D10" s="130">
        <v>24963</v>
      </c>
    </row>
    <row r="11" spans="1:4" s="4" customFormat="1" ht="11.5" x14ac:dyDescent="0.2">
      <c r="B11" s="14" t="s">
        <v>174</v>
      </c>
      <c r="C11" s="131">
        <v>-9705</v>
      </c>
      <c r="D11" s="131">
        <v>-10551</v>
      </c>
    </row>
    <row r="12" spans="1:4" s="4" customFormat="1" ht="11.5" x14ac:dyDescent="0.2">
      <c r="B12" s="46" t="s">
        <v>138</v>
      </c>
      <c r="C12" s="132">
        <f>SUM(C6:C11)</f>
        <v>-117459</v>
      </c>
      <c r="D12" s="132">
        <f>SUM(D6:D11)</f>
        <v>463841</v>
      </c>
    </row>
    <row r="13" spans="1:4" s="4" customFormat="1" ht="11.5" x14ac:dyDescent="0.2">
      <c r="B13" s="14" t="s">
        <v>180</v>
      </c>
      <c r="C13" s="133">
        <v>646</v>
      </c>
      <c r="D13" s="133">
        <v>-2079</v>
      </c>
    </row>
    <row r="14" spans="1:4" s="4" customFormat="1" ht="11.5" x14ac:dyDescent="0.2">
      <c r="B14" s="84" t="s">
        <v>181</v>
      </c>
      <c r="C14" s="134">
        <v>227212</v>
      </c>
      <c r="D14" s="134">
        <v>-302131</v>
      </c>
    </row>
    <row r="15" spans="1:4" s="4" customFormat="1" ht="11.5" x14ac:dyDescent="0.2">
      <c r="B15" s="31" t="s">
        <v>227</v>
      </c>
      <c r="C15" s="133">
        <v>2738</v>
      </c>
      <c r="D15" s="133">
        <v>30818</v>
      </c>
    </row>
    <row r="16" spans="1:4" s="4" customFormat="1" ht="11.5" x14ac:dyDescent="0.2">
      <c r="B16" s="84" t="s">
        <v>225</v>
      </c>
      <c r="C16" s="134">
        <v>-980</v>
      </c>
      <c r="D16" s="134">
        <v>-13682</v>
      </c>
    </row>
    <row r="17" spans="2:4" s="4" customFormat="1" ht="11.5" x14ac:dyDescent="0.2">
      <c r="B17" s="14" t="s">
        <v>170</v>
      </c>
      <c r="C17" s="133">
        <v>10955</v>
      </c>
      <c r="D17" s="133">
        <v>-723</v>
      </c>
    </row>
    <row r="18" spans="2:4" s="4" customFormat="1" ht="11.5" x14ac:dyDescent="0.2">
      <c r="B18" s="84" t="s">
        <v>226</v>
      </c>
      <c r="C18" s="134">
        <v>11849</v>
      </c>
      <c r="D18" s="134">
        <v>-16655</v>
      </c>
    </row>
    <row r="19" spans="2:4" s="4" customFormat="1" ht="11.5" x14ac:dyDescent="0.2">
      <c r="B19" s="86" t="s">
        <v>139</v>
      </c>
      <c r="C19" s="135">
        <f>SUM(C12:C18)</f>
        <v>134961</v>
      </c>
      <c r="D19" s="135">
        <f>SUM(D12:D18)</f>
        <v>159389</v>
      </c>
    </row>
    <row r="20" spans="2:4" s="4" customFormat="1" ht="11.5" x14ac:dyDescent="0.2">
      <c r="B20" s="86"/>
      <c r="C20" s="108"/>
      <c r="D20" s="108"/>
    </row>
    <row r="21" spans="2:4" s="4" customFormat="1" ht="11.5" x14ac:dyDescent="0.2">
      <c r="C21" s="106"/>
      <c r="D21" s="108"/>
    </row>
    <row r="22" spans="2:4" s="4" customFormat="1" ht="10" x14ac:dyDescent="0.2">
      <c r="D22" s="109"/>
    </row>
    <row r="23" spans="2:4" s="4" customFormat="1" ht="10" x14ac:dyDescent="0.2"/>
    <row r="24" spans="2:4" s="4" customFormat="1" ht="11.5" x14ac:dyDescent="0.2">
      <c r="C24" s="106"/>
      <c r="D24" s="106"/>
    </row>
    <row r="25" spans="2:4" s="4" customFormat="1" ht="11.5" x14ac:dyDescent="0.2">
      <c r="C25" s="108"/>
      <c r="D25" s="108"/>
    </row>
    <row r="26" spans="2:4" s="4" customFormat="1" ht="11.5" x14ac:dyDescent="0.2">
      <c r="C26" s="108"/>
      <c r="D26" s="108"/>
    </row>
    <row r="27" spans="2:4" s="4" customFormat="1" ht="11.5" x14ac:dyDescent="0.2">
      <c r="C27" s="108"/>
      <c r="D27" s="108"/>
    </row>
    <row r="28" spans="2:4" s="4" customFormat="1" ht="11.5" x14ac:dyDescent="0.2">
      <c r="C28" s="108"/>
      <c r="D28" s="108"/>
    </row>
    <row r="29" spans="2:4" s="4" customFormat="1" ht="11.5" x14ac:dyDescent="0.2">
      <c r="C29" s="108"/>
      <c r="D29" s="108"/>
    </row>
    <row r="30" spans="2:4" s="4" customFormat="1" ht="11.5" x14ac:dyDescent="0.2">
      <c r="C30" s="108"/>
      <c r="D30" s="108"/>
    </row>
    <row r="31" spans="2:4" s="4" customFormat="1" ht="11.5" x14ac:dyDescent="0.2">
      <c r="C31" s="108"/>
      <c r="D31" s="108"/>
    </row>
    <row r="32" spans="2:4" s="4" customFormat="1" ht="10" x14ac:dyDescent="0.2"/>
    <row r="33" spans="3:4" s="4" customFormat="1" ht="10" x14ac:dyDescent="0.2"/>
    <row r="34" spans="3:4" s="4" customFormat="1" ht="10" x14ac:dyDescent="0.2"/>
    <row r="35" spans="3:4" s="4" customFormat="1" ht="10" x14ac:dyDescent="0.2">
      <c r="C35" s="109"/>
      <c r="D35" s="109"/>
    </row>
    <row r="36" spans="3:4" s="4" customFormat="1" ht="10" x14ac:dyDescent="0.2">
      <c r="C36" s="109"/>
      <c r="D36" s="109"/>
    </row>
    <row r="37" spans="3:4" s="4" customFormat="1" ht="10" x14ac:dyDescent="0.2"/>
    <row r="38" spans="3:4" s="4" customFormat="1" ht="10" x14ac:dyDescent="0.2"/>
    <row r="39" spans="3:4" s="4" customFormat="1" ht="10" x14ac:dyDescent="0.2"/>
    <row r="40" spans="3:4" s="4" customFormat="1" ht="11.5" x14ac:dyDescent="0.2">
      <c r="C40" s="108"/>
      <c r="D40" s="108"/>
    </row>
    <row r="41" spans="3:4" s="4" customFormat="1" ht="11.5" x14ac:dyDescent="0.2">
      <c r="C41" s="108"/>
      <c r="D41" s="108"/>
    </row>
    <row r="42" spans="3:4" s="4" customFormat="1" ht="11.5" x14ac:dyDescent="0.2">
      <c r="C42" s="108"/>
      <c r="D42" s="108"/>
    </row>
    <row r="43" spans="3:4" s="4" customFormat="1" ht="11.5" x14ac:dyDescent="0.2">
      <c r="C43" s="108"/>
      <c r="D43" s="108"/>
    </row>
    <row r="44" spans="3:4" s="4" customFormat="1" ht="11.5" x14ac:dyDescent="0.2">
      <c r="C44" s="106"/>
      <c r="D44" s="108"/>
    </row>
    <row r="45" spans="3:4" s="4" customFormat="1" ht="11.5" x14ac:dyDescent="0.2">
      <c r="C45" s="108"/>
      <c r="D45" s="108"/>
    </row>
    <row r="46" spans="3:4" s="4" customFormat="1" ht="11.5" x14ac:dyDescent="0.2">
      <c r="C46" s="108"/>
      <c r="D46" s="108"/>
    </row>
    <row r="47" spans="3:4" s="4" customFormat="1" ht="10" x14ac:dyDescent="0.2">
      <c r="D47" s="109"/>
    </row>
    <row r="48" spans="3:4" s="4" customFormat="1" ht="10" x14ac:dyDescent="0.2"/>
    <row r="49" spans="3:4" s="4" customFormat="1" ht="11.5" x14ac:dyDescent="0.2">
      <c r="C49" s="108"/>
      <c r="D49" s="108"/>
    </row>
    <row r="50" spans="3:4" s="4" customFormat="1" ht="11.5" x14ac:dyDescent="0.2">
      <c r="C50" s="108"/>
      <c r="D50" s="108"/>
    </row>
    <row r="51" spans="3:4" s="4" customFormat="1" ht="11.5" x14ac:dyDescent="0.2">
      <c r="C51" s="108"/>
      <c r="D51" s="108"/>
    </row>
    <row r="52" spans="3:4" s="4" customFormat="1" ht="11.5" x14ac:dyDescent="0.2">
      <c r="C52" s="108"/>
      <c r="D52" s="108"/>
    </row>
    <row r="53" spans="3:4" s="4" customFormat="1" ht="11.5" x14ac:dyDescent="0.2">
      <c r="C53" s="108"/>
      <c r="D53" s="108"/>
    </row>
    <row r="54" spans="3:4" s="4" customFormat="1" ht="11.5" x14ac:dyDescent="0.2">
      <c r="C54" s="108"/>
      <c r="D54" s="108"/>
    </row>
    <row r="55" spans="3:4" s="4" customFormat="1" ht="11.5" x14ac:dyDescent="0.2">
      <c r="C55" s="108"/>
      <c r="D55" s="108"/>
    </row>
    <row r="56" spans="3:4" s="4" customFormat="1" ht="10" x14ac:dyDescent="0.2">
      <c r="D56" s="109"/>
    </row>
    <row r="57" spans="3:4" s="4" customFormat="1" ht="10" x14ac:dyDescent="0.2">
      <c r="D57" s="109"/>
    </row>
    <row r="58" spans="3:4" s="4" customFormat="1" ht="10" x14ac:dyDescent="0.2">
      <c r="D58" s="109"/>
    </row>
    <row r="59" spans="3:4" s="4" customFormat="1" ht="10" x14ac:dyDescent="0.2"/>
    <row r="60" spans="3:4" s="4" customFormat="1" ht="10" x14ac:dyDescent="0.2"/>
    <row r="61" spans="3:4" s="4" customFormat="1" ht="10" x14ac:dyDescent="0.2"/>
    <row r="62" spans="3:4" s="4" customFormat="1" ht="10" x14ac:dyDescent="0.2"/>
    <row r="63" spans="3:4" s="4" customFormat="1" ht="10" x14ac:dyDescent="0.2"/>
    <row r="64" spans="3:4" s="4" customFormat="1" ht="10" x14ac:dyDescent="0.2"/>
    <row r="65" s="4" customFormat="1" ht="10" x14ac:dyDescent="0.2"/>
    <row r="66" s="4" customFormat="1" ht="10" x14ac:dyDescent="0.2"/>
    <row r="67" s="4" customFormat="1" ht="10" x14ac:dyDescent="0.2"/>
    <row r="68" s="4" customFormat="1" ht="10" x14ac:dyDescent="0.2"/>
    <row r="69" s="4" customFormat="1" ht="10" x14ac:dyDescent="0.2"/>
    <row r="70" s="4" customFormat="1" ht="10" x14ac:dyDescent="0.2"/>
    <row r="71" s="4" customFormat="1" ht="10" x14ac:dyDescent="0.2"/>
    <row r="72" s="4" customFormat="1" ht="10" x14ac:dyDescent="0.2"/>
    <row r="73" s="4" customFormat="1" ht="10" x14ac:dyDescent="0.2"/>
    <row r="74" s="4" customFormat="1" ht="10" x14ac:dyDescent="0.2"/>
    <row r="75" s="4" customFormat="1" ht="10" x14ac:dyDescent="0.2"/>
    <row r="76" s="4" customFormat="1" ht="10" x14ac:dyDescent="0.2"/>
    <row r="77" s="4" customFormat="1" ht="10" x14ac:dyDescent="0.2"/>
    <row r="78" s="4" customFormat="1" ht="10" x14ac:dyDescent="0.2"/>
    <row r="79" s="4" customFormat="1" ht="10" x14ac:dyDescent="0.2"/>
    <row r="80" s="4" customFormat="1" ht="10" x14ac:dyDescent="0.2"/>
    <row r="81" s="4" customFormat="1" ht="10" x14ac:dyDescent="0.2"/>
    <row r="82" s="4" customFormat="1" ht="10" x14ac:dyDescent="0.2"/>
    <row r="83" s="4" customFormat="1" ht="10" x14ac:dyDescent="0.2"/>
    <row r="84" s="4" customFormat="1" ht="10" x14ac:dyDescent="0.2"/>
    <row r="85" s="4" customFormat="1" ht="10" x14ac:dyDescent="0.2"/>
    <row r="86" s="4" customFormat="1" ht="10" x14ac:dyDescent="0.2"/>
    <row r="87" s="4" customFormat="1" ht="10" x14ac:dyDescent="0.2"/>
    <row r="88" s="4" customFormat="1" ht="10" x14ac:dyDescent="0.2"/>
    <row r="89" s="4" customFormat="1" ht="10" x14ac:dyDescent="0.2"/>
    <row r="90" s="4" customFormat="1" ht="10" x14ac:dyDescent="0.2"/>
    <row r="91" s="4" customFormat="1" ht="10" x14ac:dyDescent="0.2"/>
    <row r="92" s="4" customFormat="1" ht="10" x14ac:dyDescent="0.2"/>
    <row r="93" s="4" customFormat="1" ht="10" x14ac:dyDescent="0.2"/>
    <row r="94" s="4" customFormat="1" ht="10" x14ac:dyDescent="0.2"/>
    <row r="95" s="4" customFormat="1" ht="10" x14ac:dyDescent="0.2"/>
    <row r="96" s="4" customFormat="1" ht="10" x14ac:dyDescent="0.2"/>
    <row r="97" s="4" customFormat="1" ht="10" x14ac:dyDescent="0.2"/>
    <row r="98" s="4" customFormat="1" ht="10" x14ac:dyDescent="0.2"/>
    <row r="99" s="4" customFormat="1" ht="10" x14ac:dyDescent="0.2"/>
    <row r="100" s="4" customFormat="1" ht="10" x14ac:dyDescent="0.2"/>
    <row r="101" s="4" customFormat="1" ht="10" x14ac:dyDescent="0.2"/>
    <row r="102" s="4" customFormat="1" ht="10" x14ac:dyDescent="0.2"/>
    <row r="103" s="4" customFormat="1" ht="10" x14ac:dyDescent="0.2"/>
    <row r="104" s="4" customFormat="1" ht="10" x14ac:dyDescent="0.2"/>
    <row r="105" s="4" customFormat="1" ht="10" x14ac:dyDescent="0.2"/>
    <row r="106" s="4" customFormat="1" ht="10" x14ac:dyDescent="0.2"/>
    <row r="107" s="4" customFormat="1" ht="10" x14ac:dyDescent="0.2"/>
    <row r="108" s="4" customFormat="1" ht="10" x14ac:dyDescent="0.2"/>
    <row r="109" s="4" customFormat="1" ht="10" x14ac:dyDescent="0.2"/>
    <row r="110" s="4" customFormat="1" ht="10" x14ac:dyDescent="0.2"/>
    <row r="111" s="4" customFormat="1" ht="10" x14ac:dyDescent="0.2"/>
    <row r="112" s="4" customFormat="1" ht="10" x14ac:dyDescent="0.2"/>
    <row r="113" spans="2:2" s="4" customFormat="1" ht="10" x14ac:dyDescent="0.2"/>
    <row r="114" spans="2:2" s="4" customFormat="1" ht="10" x14ac:dyDescent="0.2"/>
    <row r="115" spans="2:2" s="4" customFormat="1" ht="10" x14ac:dyDescent="0.2"/>
    <row r="116" spans="2:2" s="4" customFormat="1" ht="10" x14ac:dyDescent="0.2"/>
    <row r="117" spans="2:2" s="4" customFormat="1" ht="10" x14ac:dyDescent="0.2"/>
    <row r="118" spans="2:2" s="4" customFormat="1" ht="10" x14ac:dyDescent="0.2"/>
    <row r="119" spans="2:2" s="4" customFormat="1" ht="10" x14ac:dyDescent="0.2"/>
    <row r="120" spans="2:2" s="4" customFormat="1" ht="10" x14ac:dyDescent="0.2"/>
    <row r="121" spans="2:2" s="4" customFormat="1" ht="10" x14ac:dyDescent="0.2"/>
    <row r="122" spans="2:2" s="4" customFormat="1" ht="10" x14ac:dyDescent="0.2"/>
    <row r="123" spans="2:2" s="4" customFormat="1" ht="10" x14ac:dyDescent="0.2"/>
    <row r="124" spans="2:2" s="4" customFormat="1" ht="10" x14ac:dyDescent="0.2"/>
    <row r="125" spans="2:2" s="4" customFormat="1" ht="10" x14ac:dyDescent="0.2"/>
    <row r="126" spans="2:2" s="4" customFormat="1" x14ac:dyDescent="0.35">
      <c r="B126"/>
    </row>
  </sheetData>
  <mergeCells count="1"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A1:D59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68.26953125" style="25" bestFit="1" customWidth="1"/>
    <col min="3" max="4" width="11.453125" style="25"/>
    <col min="5" max="16384" width="11.453125" style="4"/>
  </cols>
  <sheetData>
    <row r="1" spans="1:4" ht="14.5" x14ac:dyDescent="0.35">
      <c r="A1"/>
    </row>
    <row r="2" spans="1:4" ht="13" customHeight="1" x14ac:dyDescent="0.25">
      <c r="B2" s="3" t="s">
        <v>203</v>
      </c>
    </row>
    <row r="3" spans="1:4" ht="13" x14ac:dyDescent="0.25">
      <c r="B3" s="3" t="s">
        <v>230</v>
      </c>
    </row>
    <row r="5" spans="1:4" ht="12" thickBot="1" x14ac:dyDescent="0.25">
      <c r="B5" s="103" t="s">
        <v>80</v>
      </c>
      <c r="C5" s="94" t="s">
        <v>229</v>
      </c>
      <c r="D5" s="94" t="s">
        <v>200</v>
      </c>
    </row>
    <row r="6" spans="1:4" x14ac:dyDescent="0.25">
      <c r="B6" s="13" t="s">
        <v>5</v>
      </c>
    </row>
    <row r="7" spans="1:4" x14ac:dyDescent="0.25">
      <c r="B7" s="13" t="s">
        <v>6</v>
      </c>
    </row>
    <row r="8" spans="1:4" x14ac:dyDescent="0.2">
      <c r="B8" s="14" t="s">
        <v>7</v>
      </c>
      <c r="C8" s="108">
        <v>1918764</v>
      </c>
      <c r="D8" s="108">
        <v>2120192</v>
      </c>
    </row>
    <row r="9" spans="1:4" x14ac:dyDescent="0.2">
      <c r="B9" s="14" t="s">
        <v>8</v>
      </c>
      <c r="C9" s="108">
        <v>572743</v>
      </c>
      <c r="D9" s="108">
        <v>618361</v>
      </c>
    </row>
    <row r="10" spans="1:4" x14ac:dyDescent="0.2">
      <c r="B10" s="14" t="s">
        <v>9</v>
      </c>
      <c r="C10" s="108">
        <v>22110</v>
      </c>
      <c r="D10" s="108">
        <v>23660</v>
      </c>
    </row>
    <row r="11" spans="1:4" x14ac:dyDescent="0.2">
      <c r="B11" s="14" t="s">
        <v>10</v>
      </c>
      <c r="C11" s="108">
        <v>73580</v>
      </c>
      <c r="D11" s="108">
        <v>87801</v>
      </c>
    </row>
    <row r="12" spans="1:4" x14ac:dyDescent="0.2">
      <c r="B12" s="14" t="s">
        <v>176</v>
      </c>
      <c r="C12" s="106">
        <v>331</v>
      </c>
      <c r="D12" s="108">
        <v>3144</v>
      </c>
    </row>
    <row r="13" spans="1:4" x14ac:dyDescent="0.2">
      <c r="B13" s="15" t="s">
        <v>171</v>
      </c>
      <c r="C13" s="108">
        <v>101611</v>
      </c>
      <c r="D13" s="108">
        <v>96889</v>
      </c>
    </row>
    <row r="14" spans="1:4" x14ac:dyDescent="0.2">
      <c r="B14" s="14" t="s">
        <v>11</v>
      </c>
      <c r="C14" s="108">
        <v>37258</v>
      </c>
      <c r="D14" s="108">
        <v>33948</v>
      </c>
    </row>
    <row r="15" spans="1:4" x14ac:dyDescent="0.2">
      <c r="B15" s="14" t="s">
        <v>12</v>
      </c>
      <c r="C15" s="108">
        <v>186774</v>
      </c>
      <c r="D15" s="108">
        <v>166681</v>
      </c>
    </row>
    <row r="16" spans="1:4" x14ac:dyDescent="0.2">
      <c r="B16" s="14" t="s">
        <v>13</v>
      </c>
      <c r="C16" s="108">
        <v>12149</v>
      </c>
      <c r="D16" s="108">
        <v>11814</v>
      </c>
    </row>
    <row r="17" spans="2:4" x14ac:dyDescent="0.2">
      <c r="B17" s="14" t="s">
        <v>172</v>
      </c>
      <c r="C17" s="106">
        <v>27</v>
      </c>
      <c r="D17" s="106">
        <v>17</v>
      </c>
    </row>
    <row r="18" spans="2:4" x14ac:dyDescent="0.2">
      <c r="B18" s="14" t="s">
        <v>14</v>
      </c>
      <c r="C18" s="108">
        <v>4158</v>
      </c>
      <c r="D18" s="108">
        <v>3294</v>
      </c>
    </row>
    <row r="19" spans="2:4" x14ac:dyDescent="0.2">
      <c r="B19" s="14" t="s">
        <v>15</v>
      </c>
      <c r="C19" s="108">
        <v>158452</v>
      </c>
      <c r="D19" s="108">
        <v>171624</v>
      </c>
    </row>
    <row r="20" spans="2:4" x14ac:dyDescent="0.2">
      <c r="B20" s="14" t="s">
        <v>16</v>
      </c>
      <c r="C20" s="108">
        <v>6944</v>
      </c>
      <c r="D20" s="108">
        <v>12483</v>
      </c>
    </row>
    <row r="21" spans="2:4" ht="12" thickBot="1" x14ac:dyDescent="0.25">
      <c r="B21" s="14" t="s">
        <v>17</v>
      </c>
      <c r="C21" s="106">
        <v>422</v>
      </c>
      <c r="D21" s="108">
        <v>1485</v>
      </c>
    </row>
    <row r="22" spans="2:4" ht="12" thickBot="1" x14ac:dyDescent="0.25">
      <c r="B22" s="13" t="s">
        <v>18</v>
      </c>
      <c r="C22" s="17">
        <f>+SUM(C8:C21)</f>
        <v>3095323</v>
      </c>
      <c r="D22" s="17">
        <f>+SUM(D8:D21)</f>
        <v>3351393</v>
      </c>
    </row>
    <row r="23" spans="2:4" x14ac:dyDescent="0.2">
      <c r="B23" s="13" t="s">
        <v>19</v>
      </c>
      <c r="C23" s="96"/>
      <c r="D23" s="96"/>
    </row>
    <row r="24" spans="2:4" x14ac:dyDescent="0.2">
      <c r="B24" s="14" t="s">
        <v>20</v>
      </c>
      <c r="C24" s="106">
        <v>355</v>
      </c>
      <c r="D24" s="106">
        <v>499</v>
      </c>
    </row>
    <row r="25" spans="2:4" x14ac:dyDescent="0.2">
      <c r="B25" s="14" t="s">
        <v>21</v>
      </c>
      <c r="C25" s="108">
        <v>109624</v>
      </c>
      <c r="D25" s="108">
        <v>70602</v>
      </c>
    </row>
    <row r="26" spans="2:4" x14ac:dyDescent="0.2">
      <c r="B26" s="14" t="s">
        <v>22</v>
      </c>
      <c r="C26" s="108">
        <v>105990</v>
      </c>
      <c r="D26" s="108">
        <v>140854</v>
      </c>
    </row>
    <row r="27" spans="2:4" x14ac:dyDescent="0.2">
      <c r="B27" s="14" t="s">
        <v>172</v>
      </c>
      <c r="C27" s="108">
        <v>1819</v>
      </c>
      <c r="D27" s="108">
        <v>2785</v>
      </c>
    </row>
    <row r="28" spans="2:4" x14ac:dyDescent="0.2">
      <c r="B28" s="14" t="s">
        <v>23</v>
      </c>
      <c r="C28" s="108">
        <v>321507</v>
      </c>
      <c r="D28" s="108">
        <v>316960</v>
      </c>
    </row>
    <row r="29" spans="2:4" x14ac:dyDescent="0.2">
      <c r="B29" s="14" t="s">
        <v>24</v>
      </c>
      <c r="C29" s="108">
        <v>213249</v>
      </c>
      <c r="D29" s="108">
        <v>176978</v>
      </c>
    </row>
    <row r="30" spans="2:4" x14ac:dyDescent="0.2">
      <c r="B30" s="14" t="s">
        <v>25</v>
      </c>
      <c r="C30" s="108">
        <v>9531</v>
      </c>
      <c r="D30" s="108">
        <v>8145</v>
      </c>
    </row>
    <row r="31" spans="2:4" ht="12" thickBot="1" x14ac:dyDescent="0.25">
      <c r="B31" s="14" t="s">
        <v>26</v>
      </c>
      <c r="C31" s="108">
        <v>97928</v>
      </c>
      <c r="D31" s="108">
        <v>138861</v>
      </c>
    </row>
    <row r="32" spans="2:4" ht="12" thickBot="1" x14ac:dyDescent="0.25">
      <c r="B32" s="13" t="s">
        <v>27</v>
      </c>
      <c r="C32" s="17">
        <f>+SUM(C24:C31)</f>
        <v>860003</v>
      </c>
      <c r="D32" s="17">
        <f>+SUM(D24:D31)</f>
        <v>855684</v>
      </c>
    </row>
    <row r="33" spans="2:4" ht="12" thickBot="1" x14ac:dyDescent="0.25">
      <c r="B33" s="13" t="s">
        <v>28</v>
      </c>
      <c r="C33" s="18">
        <f>+C22+C32</f>
        <v>3955326</v>
      </c>
      <c r="D33" s="18">
        <f>+D22+D32</f>
        <v>4207077</v>
      </c>
    </row>
    <row r="34" spans="2:4" ht="12" thickTop="1" x14ac:dyDescent="0.2">
      <c r="B34" s="13" t="s">
        <v>29</v>
      </c>
      <c r="C34" s="96"/>
      <c r="D34" s="96"/>
    </row>
    <row r="35" spans="2:4" x14ac:dyDescent="0.2">
      <c r="B35" s="14" t="s">
        <v>30</v>
      </c>
      <c r="C35" s="16">
        <v>739254</v>
      </c>
      <c r="D35" s="16">
        <v>843378</v>
      </c>
    </row>
    <row r="36" spans="2:4" ht="12" thickBot="1" x14ac:dyDescent="0.25">
      <c r="B36" s="14" t="s">
        <v>31</v>
      </c>
      <c r="C36" s="16">
        <v>920622</v>
      </c>
      <c r="D36" s="16">
        <v>1051029</v>
      </c>
    </row>
    <row r="37" spans="2:4" ht="12" thickBot="1" x14ac:dyDescent="0.25">
      <c r="B37" s="13" t="s">
        <v>32</v>
      </c>
      <c r="C37" s="17">
        <f>+SUM(C35:C36)</f>
        <v>1659876</v>
      </c>
      <c r="D37" s="17">
        <f>+SUM(D35:D36)</f>
        <v>1894407</v>
      </c>
    </row>
    <row r="38" spans="2:4" x14ac:dyDescent="0.2">
      <c r="B38" s="13" t="s">
        <v>33</v>
      </c>
      <c r="C38" s="27"/>
      <c r="D38" s="27"/>
    </row>
    <row r="39" spans="2:4" x14ac:dyDescent="0.2">
      <c r="B39" s="13" t="s">
        <v>34</v>
      </c>
      <c r="C39" s="27"/>
      <c r="D39" s="27"/>
    </row>
    <row r="40" spans="2:4" x14ac:dyDescent="0.2">
      <c r="B40" s="14" t="s">
        <v>37</v>
      </c>
      <c r="C40" s="108">
        <v>62962</v>
      </c>
      <c r="D40" s="108">
        <v>61275</v>
      </c>
    </row>
    <row r="41" spans="2:4" x14ac:dyDescent="0.2">
      <c r="B41" s="14" t="s">
        <v>35</v>
      </c>
      <c r="C41" s="108">
        <v>628242</v>
      </c>
      <c r="D41" s="108">
        <v>576097</v>
      </c>
    </row>
    <row r="42" spans="2:4" x14ac:dyDescent="0.2">
      <c r="B42" s="14" t="s">
        <v>36</v>
      </c>
      <c r="C42" s="108">
        <v>678163</v>
      </c>
      <c r="D42" s="108">
        <v>773027</v>
      </c>
    </row>
    <row r="43" spans="2:4" x14ac:dyDescent="0.2">
      <c r="B43" s="14" t="s">
        <v>38</v>
      </c>
      <c r="C43" s="108">
        <v>26382</v>
      </c>
      <c r="D43" s="108">
        <v>26142</v>
      </c>
    </row>
    <row r="44" spans="2:4" x14ac:dyDescent="0.2">
      <c r="B44" s="14" t="s">
        <v>40</v>
      </c>
      <c r="C44" s="106">
        <v>119</v>
      </c>
      <c r="D44" s="108">
        <v>1621</v>
      </c>
    </row>
    <row r="45" spans="2:4" x14ac:dyDescent="0.2">
      <c r="B45" s="14" t="s">
        <v>39</v>
      </c>
      <c r="C45" s="108">
        <v>75723</v>
      </c>
      <c r="D45" s="108">
        <v>74184</v>
      </c>
    </row>
    <row r="46" spans="2:4" ht="12" thickBot="1" x14ac:dyDescent="0.25">
      <c r="B46" s="14" t="s">
        <v>17</v>
      </c>
      <c r="C46" s="108">
        <v>5644</v>
      </c>
      <c r="D46" s="108">
        <v>3747</v>
      </c>
    </row>
    <row r="47" spans="2:4" ht="12" thickBot="1" x14ac:dyDescent="0.25">
      <c r="B47" s="13" t="s">
        <v>41</v>
      </c>
      <c r="C47" s="17">
        <f>+SUM(C40:C46)</f>
        <v>1477235</v>
      </c>
      <c r="D47" s="17">
        <f>+SUM(D40:D46)</f>
        <v>1516093</v>
      </c>
    </row>
    <row r="48" spans="2:4" x14ac:dyDescent="0.2">
      <c r="B48" s="13" t="s">
        <v>42</v>
      </c>
      <c r="C48" s="96"/>
      <c r="D48" s="96"/>
    </row>
    <row r="49" spans="2:4" x14ac:dyDescent="0.2">
      <c r="B49" s="14" t="s">
        <v>43</v>
      </c>
      <c r="C49" s="108">
        <v>308582</v>
      </c>
      <c r="D49" s="108">
        <v>301008</v>
      </c>
    </row>
    <row r="50" spans="2:4" x14ac:dyDescent="0.2">
      <c r="B50" s="14" t="s">
        <v>35</v>
      </c>
      <c r="C50" s="108">
        <v>387958</v>
      </c>
      <c r="D50" s="108">
        <v>420263</v>
      </c>
    </row>
    <row r="51" spans="2:4" x14ac:dyDescent="0.2">
      <c r="B51" s="14" t="s">
        <v>38</v>
      </c>
      <c r="C51" s="108">
        <v>5035</v>
      </c>
      <c r="D51" s="108">
        <v>5564</v>
      </c>
    </row>
    <row r="52" spans="2:4" x14ac:dyDescent="0.2">
      <c r="B52" s="14" t="s">
        <v>40</v>
      </c>
      <c r="C52" s="108">
        <v>23104</v>
      </c>
      <c r="D52" s="108">
        <v>24452</v>
      </c>
    </row>
    <row r="53" spans="2:4" x14ac:dyDescent="0.2">
      <c r="B53" s="14" t="s">
        <v>162</v>
      </c>
      <c r="C53" s="108">
        <v>52281</v>
      </c>
      <c r="D53" s="108">
        <v>8118</v>
      </c>
    </row>
    <row r="54" spans="2:4" x14ac:dyDescent="0.2">
      <c r="B54" s="14" t="s">
        <v>39</v>
      </c>
      <c r="C54" s="108">
        <v>20749</v>
      </c>
      <c r="D54" s="108">
        <v>22453</v>
      </c>
    </row>
    <row r="55" spans="2:4" ht="12" thickBot="1" x14ac:dyDescent="0.25">
      <c r="B55" s="14" t="s">
        <v>17</v>
      </c>
      <c r="C55" s="108">
        <v>20506</v>
      </c>
      <c r="D55" s="108">
        <v>14719</v>
      </c>
    </row>
    <row r="56" spans="2:4" ht="12" thickBot="1" x14ac:dyDescent="0.25">
      <c r="B56" s="13" t="s">
        <v>44</v>
      </c>
      <c r="C56" s="17">
        <f>+SUM(C49:C55)</f>
        <v>818215</v>
      </c>
      <c r="D56" s="17">
        <f>+SUM(D49:D55)</f>
        <v>796577</v>
      </c>
    </row>
    <row r="57" spans="2:4" ht="12" thickBot="1" x14ac:dyDescent="0.25">
      <c r="B57" s="13" t="s">
        <v>45</v>
      </c>
      <c r="C57" s="19">
        <f>+C47+C56</f>
        <v>2295450</v>
      </c>
      <c r="D57" s="19">
        <f>+D47+D56</f>
        <v>2312670</v>
      </c>
    </row>
    <row r="58" spans="2:4" ht="12" thickBot="1" x14ac:dyDescent="0.25">
      <c r="B58" s="13" t="s">
        <v>46</v>
      </c>
      <c r="C58" s="18">
        <f>+C37+C57</f>
        <v>3955326</v>
      </c>
      <c r="D58" s="18">
        <f>+D37+D57</f>
        <v>4207077</v>
      </c>
    </row>
    <row r="59" spans="2:4" ht="12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G59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79.54296875" style="25" customWidth="1"/>
    <col min="3" max="3" width="11.81640625" style="25" bestFit="1" customWidth="1"/>
    <col min="4" max="4" width="11.453125" style="25"/>
    <col min="5" max="5" width="3.36328125" style="4" customWidth="1"/>
    <col min="6" max="16384" width="11.453125" style="4"/>
  </cols>
  <sheetData>
    <row r="2" spans="2:7" ht="13" x14ac:dyDescent="0.25">
      <c r="B2" s="97" t="s">
        <v>204</v>
      </c>
    </row>
    <row r="3" spans="2:7" ht="13" x14ac:dyDescent="0.25">
      <c r="B3" s="93" t="s">
        <v>231</v>
      </c>
    </row>
    <row r="4" spans="2:7" ht="13.5" thickBot="1" x14ac:dyDescent="0.3">
      <c r="B4" s="93"/>
    </row>
    <row r="5" spans="2:7" ht="12" thickBot="1" x14ac:dyDescent="0.3">
      <c r="C5" s="202" t="s">
        <v>232</v>
      </c>
      <c r="D5" s="202"/>
      <c r="E5" s="114"/>
      <c r="F5" s="202" t="s">
        <v>233</v>
      </c>
      <c r="G5" s="202"/>
    </row>
    <row r="6" spans="2:7" ht="12" thickBot="1" x14ac:dyDescent="0.25">
      <c r="B6" s="113"/>
      <c r="C6" s="113" t="s">
        <v>229</v>
      </c>
      <c r="D6" s="113" t="s">
        <v>234</v>
      </c>
      <c r="E6" s="113"/>
      <c r="F6" s="113" t="s">
        <v>229</v>
      </c>
      <c r="G6" s="113" t="s">
        <v>234</v>
      </c>
    </row>
    <row r="7" spans="2:7" x14ac:dyDescent="0.2">
      <c r="B7" s="14" t="s">
        <v>47</v>
      </c>
      <c r="C7" s="108">
        <v>449163</v>
      </c>
      <c r="D7" s="108">
        <v>445859</v>
      </c>
      <c r="E7" s="108"/>
      <c r="F7" s="108">
        <v>204472</v>
      </c>
      <c r="G7" s="108">
        <v>220463</v>
      </c>
    </row>
    <row r="8" spans="2:7" x14ac:dyDescent="0.2">
      <c r="B8" s="14" t="s">
        <v>48</v>
      </c>
      <c r="C8" s="108">
        <v>-298248</v>
      </c>
      <c r="D8" s="108">
        <v>-253034</v>
      </c>
      <c r="E8" s="108"/>
      <c r="F8" s="108">
        <v>-124786</v>
      </c>
      <c r="G8" s="108">
        <v>-112930</v>
      </c>
    </row>
    <row r="9" spans="2:7" ht="23" x14ac:dyDescent="0.2">
      <c r="B9" s="14" t="s">
        <v>49</v>
      </c>
      <c r="C9" s="108">
        <v>4372</v>
      </c>
      <c r="D9" s="108">
        <v>-821</v>
      </c>
      <c r="E9" s="108"/>
      <c r="F9" s="108">
        <v>6489</v>
      </c>
      <c r="G9" s="108">
        <v>6848</v>
      </c>
    </row>
    <row r="10" spans="2:7" ht="12" thickBot="1" x14ac:dyDescent="0.25">
      <c r="B10" s="14" t="s">
        <v>50</v>
      </c>
      <c r="C10" s="108">
        <v>-1806</v>
      </c>
      <c r="D10" s="108">
        <v>15077</v>
      </c>
      <c r="E10" s="108"/>
      <c r="F10" s="108">
        <v>-3992</v>
      </c>
      <c r="G10" s="108">
        <v>9726</v>
      </c>
    </row>
    <row r="11" spans="2:7" ht="12" thickBot="1" x14ac:dyDescent="0.25">
      <c r="B11" s="13" t="s">
        <v>51</v>
      </c>
      <c r="C11" s="116">
        <f>+SUM(C7:C10)</f>
        <v>153481</v>
      </c>
      <c r="D11" s="116">
        <f>+SUM(D7:D10)</f>
        <v>207081</v>
      </c>
      <c r="E11" s="120"/>
      <c r="F11" s="116">
        <f>+SUM(F7:F10)</f>
        <v>82183</v>
      </c>
      <c r="G11" s="116">
        <f>+SUM(G7:G10)</f>
        <v>124107</v>
      </c>
    </row>
    <row r="12" spans="2:7" x14ac:dyDescent="0.2">
      <c r="B12" s="14" t="s">
        <v>188</v>
      </c>
      <c r="C12" s="108">
        <v>-227858</v>
      </c>
      <c r="D12" s="108">
        <v>304210</v>
      </c>
      <c r="E12" s="108"/>
      <c r="F12" s="108">
        <v>12192</v>
      </c>
      <c r="G12" s="108">
        <v>-32722</v>
      </c>
    </row>
    <row r="13" spans="2:7" x14ac:dyDescent="0.2">
      <c r="B13" s="14" t="s">
        <v>52</v>
      </c>
      <c r="C13" s="108">
        <v>23726</v>
      </c>
      <c r="D13" s="108">
        <v>9196</v>
      </c>
      <c r="E13" s="108"/>
      <c r="F13" s="108" t="s">
        <v>0</v>
      </c>
      <c r="G13" s="108">
        <v>9104</v>
      </c>
    </row>
    <row r="14" spans="2:7" x14ac:dyDescent="0.2">
      <c r="B14" s="14" t="s">
        <v>53</v>
      </c>
      <c r="C14" s="108">
        <v>-47279</v>
      </c>
      <c r="D14" s="108">
        <v>-35287</v>
      </c>
      <c r="E14" s="108"/>
      <c r="F14" s="108">
        <v>-25752</v>
      </c>
      <c r="G14" s="108">
        <v>-27593</v>
      </c>
    </row>
    <row r="15" spans="2:7" x14ac:dyDescent="0.2">
      <c r="B15" s="14" t="s">
        <v>54</v>
      </c>
      <c r="C15" s="108">
        <v>-36478</v>
      </c>
      <c r="D15" s="108">
        <v>-35492</v>
      </c>
      <c r="E15" s="108"/>
      <c r="F15" s="108">
        <v>-16673</v>
      </c>
      <c r="G15" s="108">
        <v>-16454</v>
      </c>
    </row>
    <row r="16" spans="2:7" x14ac:dyDescent="0.2">
      <c r="B16" s="14" t="s">
        <v>55</v>
      </c>
      <c r="C16" s="108">
        <v>-1198</v>
      </c>
      <c r="D16" s="108">
        <v>11998</v>
      </c>
      <c r="E16" s="108"/>
      <c r="F16" s="108">
        <v>-1073</v>
      </c>
      <c r="G16" s="108">
        <v>1425</v>
      </c>
    </row>
    <row r="17" spans="2:7" ht="12" thickBot="1" x14ac:dyDescent="0.25">
      <c r="B17" s="14" t="s">
        <v>153</v>
      </c>
      <c r="C17" s="108" t="s">
        <v>0</v>
      </c>
      <c r="D17" s="108">
        <v>-12277</v>
      </c>
      <c r="E17" s="108"/>
      <c r="F17" s="108" t="s">
        <v>0</v>
      </c>
      <c r="G17" s="108">
        <v>2908</v>
      </c>
    </row>
    <row r="18" spans="2:7" ht="12" thickBot="1" x14ac:dyDescent="0.25">
      <c r="B18" s="13" t="s">
        <v>189</v>
      </c>
      <c r="C18" s="116">
        <f>+SUM(C11:C17)</f>
        <v>-135606</v>
      </c>
      <c r="D18" s="116">
        <f>+SUM(D11:D17)</f>
        <v>449429</v>
      </c>
      <c r="E18" s="199"/>
      <c r="F18" s="116">
        <f>+SUM(F11:F17)</f>
        <v>50877</v>
      </c>
      <c r="G18" s="116">
        <f>+SUM(G11:G17)</f>
        <v>60775</v>
      </c>
    </row>
    <row r="19" spans="2:7" ht="12" thickBot="1" x14ac:dyDescent="0.25">
      <c r="B19" s="14" t="s">
        <v>205</v>
      </c>
      <c r="C19" s="115">
        <v>23654</v>
      </c>
      <c r="D19" s="115">
        <v>43276</v>
      </c>
      <c r="E19" s="120"/>
      <c r="F19" s="115">
        <v>15909</v>
      </c>
      <c r="G19" s="115">
        <v>36985</v>
      </c>
    </row>
    <row r="20" spans="2:7" ht="12" thickBot="1" x14ac:dyDescent="0.25">
      <c r="B20" s="13" t="s">
        <v>190</v>
      </c>
      <c r="C20" s="116">
        <f>SUM(C18:C19)</f>
        <v>-111952</v>
      </c>
      <c r="D20" s="116">
        <f>SUM(D18:D19)</f>
        <v>492705</v>
      </c>
      <c r="E20" s="199"/>
      <c r="F20" s="116">
        <f>SUM(F18:F19)</f>
        <v>66786</v>
      </c>
      <c r="G20" s="116">
        <f>SUM(G18:G19)</f>
        <v>97760</v>
      </c>
    </row>
    <row r="21" spans="2:7" x14ac:dyDescent="0.2">
      <c r="B21" s="14" t="s">
        <v>56</v>
      </c>
      <c r="C21" s="108">
        <v>3350</v>
      </c>
      <c r="D21" s="108">
        <v>18864</v>
      </c>
      <c r="E21" s="108"/>
      <c r="F21" s="108">
        <v>-1148</v>
      </c>
      <c r="G21" s="108">
        <v>10395</v>
      </c>
    </row>
    <row r="22" spans="2:7" x14ac:dyDescent="0.2">
      <c r="B22" s="14" t="s">
        <v>57</v>
      </c>
      <c r="C22" s="108">
        <v>-37109</v>
      </c>
      <c r="D22" s="108">
        <v>-40676</v>
      </c>
      <c r="E22" s="108"/>
      <c r="F22" s="108">
        <v>-17608</v>
      </c>
      <c r="G22" s="108">
        <v>-18847</v>
      </c>
    </row>
    <row r="23" spans="2:7" x14ac:dyDescent="0.2">
      <c r="B23" s="14" t="s">
        <v>58</v>
      </c>
      <c r="C23" s="108">
        <v>93090</v>
      </c>
      <c r="D23" s="108">
        <v>-271394</v>
      </c>
      <c r="E23" s="108"/>
      <c r="F23" s="108">
        <v>35770</v>
      </c>
      <c r="G23" s="108">
        <v>-259401</v>
      </c>
    </row>
    <row r="24" spans="2:7" ht="12" thickBot="1" x14ac:dyDescent="0.25">
      <c r="B24" s="14" t="s">
        <v>59</v>
      </c>
      <c r="C24" s="108">
        <v>-34418</v>
      </c>
      <c r="D24" s="108">
        <v>148683</v>
      </c>
      <c r="E24" s="108"/>
      <c r="F24" s="108">
        <v>-26955</v>
      </c>
      <c r="G24" s="108">
        <v>116984</v>
      </c>
    </row>
    <row r="25" spans="2:7" ht="12" thickBot="1" x14ac:dyDescent="0.25">
      <c r="B25" s="13" t="s">
        <v>60</v>
      </c>
      <c r="C25" s="116">
        <f>SUM(C21:C24)</f>
        <v>24913</v>
      </c>
      <c r="D25" s="116">
        <f>SUM(D21:D24)</f>
        <v>-144523</v>
      </c>
      <c r="E25" s="120"/>
      <c r="F25" s="116">
        <f>SUM(F21:F24)</f>
        <v>-9941</v>
      </c>
      <c r="G25" s="116">
        <f>SUM(G21:G24)</f>
        <v>-150869</v>
      </c>
    </row>
    <row r="26" spans="2:7" ht="12" thickBot="1" x14ac:dyDescent="0.25">
      <c r="B26" s="13" t="s">
        <v>191</v>
      </c>
      <c r="C26" s="200">
        <f>C25+C20</f>
        <v>-87039</v>
      </c>
      <c r="D26" s="200">
        <f>D25+D20</f>
        <v>348182</v>
      </c>
      <c r="E26" s="120"/>
      <c r="F26" s="200">
        <f>F25+F20</f>
        <v>56845</v>
      </c>
      <c r="G26" s="200">
        <f>G25+G20</f>
        <v>-53109</v>
      </c>
    </row>
    <row r="27" spans="2:7" ht="12" thickBot="1" x14ac:dyDescent="0.25">
      <c r="B27" s="14" t="s">
        <v>61</v>
      </c>
      <c r="C27" s="108">
        <v>22648</v>
      </c>
      <c r="D27" s="108">
        <v>-82064</v>
      </c>
      <c r="E27" s="108"/>
      <c r="F27" s="108">
        <v>-43055</v>
      </c>
      <c r="G27" s="108">
        <v>55620</v>
      </c>
    </row>
    <row r="28" spans="2:7" ht="12" thickBot="1" x14ac:dyDescent="0.25">
      <c r="B28" s="13" t="s">
        <v>192</v>
      </c>
      <c r="C28" s="119">
        <f>C27+C26</f>
        <v>-64391</v>
      </c>
      <c r="D28" s="119">
        <f>D27+D26</f>
        <v>266118</v>
      </c>
      <c r="E28" s="120"/>
      <c r="F28" s="119">
        <f>F27+F26</f>
        <v>13790</v>
      </c>
      <c r="G28" s="119">
        <f>G27+G26</f>
        <v>2511</v>
      </c>
    </row>
    <row r="29" spans="2:7" ht="12" thickTop="1" x14ac:dyDescent="0.2">
      <c r="B29" s="27"/>
      <c r="C29" s="108"/>
      <c r="D29" s="108"/>
    </row>
    <row r="30" spans="2:7" x14ac:dyDescent="0.2">
      <c r="B30" s="27"/>
      <c r="C30" s="108"/>
      <c r="D30" s="108"/>
    </row>
    <row r="31" spans="2:7" x14ac:dyDescent="0.2">
      <c r="B31" s="20" t="s">
        <v>206</v>
      </c>
      <c r="C31" s="108"/>
      <c r="D31" s="108"/>
    </row>
    <row r="32" spans="2:7" x14ac:dyDescent="0.2">
      <c r="B32" s="23" t="s">
        <v>62</v>
      </c>
      <c r="C32" s="108"/>
      <c r="D32" s="108"/>
    </row>
    <row r="33" spans="2:7" x14ac:dyDescent="0.2">
      <c r="B33" s="14" t="s">
        <v>207</v>
      </c>
      <c r="C33" s="115">
        <v>-85410</v>
      </c>
      <c r="D33" s="115">
        <v>298845</v>
      </c>
      <c r="E33" s="120"/>
      <c r="F33" s="115">
        <v>-65504</v>
      </c>
      <c r="G33" s="115">
        <v>322302</v>
      </c>
    </row>
    <row r="34" spans="2:7" ht="12" thickBot="1" x14ac:dyDescent="0.25">
      <c r="B34" s="14" t="s">
        <v>193</v>
      </c>
      <c r="C34" s="117">
        <v>277</v>
      </c>
      <c r="D34" s="115">
        <v>2299</v>
      </c>
      <c r="E34" s="120"/>
      <c r="F34" s="117">
        <v>7</v>
      </c>
      <c r="G34" s="117">
        <v>863</v>
      </c>
    </row>
    <row r="35" spans="2:7" ht="12" thickBot="1" x14ac:dyDescent="0.25">
      <c r="B35" s="22" t="s">
        <v>194</v>
      </c>
      <c r="C35" s="116">
        <f>C34+C33</f>
        <v>-85133</v>
      </c>
      <c r="D35" s="116">
        <f>D34+D33</f>
        <v>301144</v>
      </c>
      <c r="E35" s="120"/>
      <c r="F35" s="116">
        <f>F34+F33</f>
        <v>-65497</v>
      </c>
      <c r="G35" s="116">
        <f>G34+G33</f>
        <v>323165</v>
      </c>
    </row>
    <row r="36" spans="2:7" ht="12" thickBot="1" x14ac:dyDescent="0.25">
      <c r="B36" s="22" t="s">
        <v>195</v>
      </c>
      <c r="C36" s="118">
        <f>C28+C35</f>
        <v>-149524</v>
      </c>
      <c r="D36" s="118">
        <f>D28+D35</f>
        <v>567262</v>
      </c>
      <c r="E36" s="120"/>
      <c r="F36" s="118">
        <f>F28+F35</f>
        <v>-51707</v>
      </c>
      <c r="G36" s="118">
        <f>G28+G35</f>
        <v>325676</v>
      </c>
    </row>
    <row r="37" spans="2:7" ht="12" thickTop="1" x14ac:dyDescent="0.25">
      <c r="B37" s="23" t="s">
        <v>208</v>
      </c>
    </row>
    <row r="38" spans="2:7" x14ac:dyDescent="0.2">
      <c r="B38" s="24" t="s">
        <v>63</v>
      </c>
      <c r="C38" s="115">
        <v>-61541</v>
      </c>
      <c r="D38" s="115">
        <v>106267</v>
      </c>
      <c r="E38" s="120"/>
      <c r="F38" s="115">
        <v>-18804</v>
      </c>
      <c r="G38" s="115">
        <v>-29859</v>
      </c>
    </row>
    <row r="39" spans="2:7" x14ac:dyDescent="0.2">
      <c r="B39" s="24" t="s">
        <v>64</v>
      </c>
      <c r="C39" s="115">
        <v>-2850</v>
      </c>
      <c r="D39" s="115">
        <v>159851</v>
      </c>
      <c r="E39" s="120"/>
      <c r="F39" s="115">
        <v>32594</v>
      </c>
      <c r="G39" s="115">
        <v>32370</v>
      </c>
    </row>
    <row r="40" spans="2:7" x14ac:dyDescent="0.2">
      <c r="B40" s="23" t="s">
        <v>209</v>
      </c>
      <c r="C40" s="120"/>
      <c r="D40" s="120"/>
      <c r="E40" s="120"/>
      <c r="F40" s="120"/>
      <c r="G40" s="120"/>
    </row>
    <row r="41" spans="2:7" x14ac:dyDescent="0.2">
      <c r="B41" s="24" t="s">
        <v>63</v>
      </c>
      <c r="C41" s="115">
        <v>-92161</v>
      </c>
      <c r="D41" s="115">
        <v>214251</v>
      </c>
      <c r="E41" s="120"/>
      <c r="F41" s="115">
        <v>-42516</v>
      </c>
      <c r="G41" s="115">
        <v>85331</v>
      </c>
    </row>
    <row r="42" spans="2:7" x14ac:dyDescent="0.2">
      <c r="B42" s="24" t="s">
        <v>64</v>
      </c>
      <c r="C42" s="115">
        <v>-57363</v>
      </c>
      <c r="D42" s="115">
        <v>353011</v>
      </c>
      <c r="E42" s="120"/>
      <c r="F42" s="115">
        <v>-9191</v>
      </c>
      <c r="G42" s="115">
        <v>240345</v>
      </c>
    </row>
    <row r="43" spans="2:7" x14ac:dyDescent="0.2">
      <c r="B43" s="21" t="s">
        <v>210</v>
      </c>
      <c r="C43" s="120"/>
      <c r="D43" s="120"/>
      <c r="E43" s="120"/>
      <c r="F43" s="120"/>
      <c r="G43" s="120"/>
    </row>
    <row r="44" spans="2:7" x14ac:dyDescent="0.2">
      <c r="B44" s="24" t="s">
        <v>65</v>
      </c>
      <c r="C44" s="117">
        <v>-103.27</v>
      </c>
      <c r="D44" s="117">
        <v>179.48</v>
      </c>
      <c r="E44" s="120"/>
      <c r="F44" s="117">
        <v>-31.55</v>
      </c>
      <c r="G44" s="117">
        <v>-49.68</v>
      </c>
    </row>
    <row r="45" spans="2:7" x14ac:dyDescent="0.2">
      <c r="B45" s="24" t="s">
        <v>66</v>
      </c>
      <c r="C45" s="117">
        <v>-103.27</v>
      </c>
      <c r="D45" s="117">
        <v>152.22999999999999</v>
      </c>
      <c r="E45" s="120"/>
      <c r="F45" s="117">
        <v>-31.55</v>
      </c>
      <c r="G45" s="117">
        <v>-49.68</v>
      </c>
    </row>
    <row r="46" spans="2:7" x14ac:dyDescent="0.25">
      <c r="C46" s="108"/>
      <c r="D46" s="108"/>
    </row>
    <row r="47" spans="2:7" x14ac:dyDescent="0.25">
      <c r="C47" s="108"/>
      <c r="D47" s="108"/>
    </row>
    <row r="48" spans="2:7" x14ac:dyDescent="0.25">
      <c r="D48" s="110"/>
    </row>
    <row r="50" spans="3:4" x14ac:dyDescent="0.25">
      <c r="C50" s="108"/>
      <c r="D50" s="108"/>
    </row>
    <row r="51" spans="3:4" x14ac:dyDescent="0.25">
      <c r="C51" s="108"/>
      <c r="D51" s="108"/>
    </row>
    <row r="52" spans="3:4" x14ac:dyDescent="0.25">
      <c r="C52" s="108"/>
      <c r="D52" s="108"/>
    </row>
    <row r="53" spans="3:4" x14ac:dyDescent="0.25">
      <c r="C53" s="108"/>
      <c r="D53" s="108"/>
    </row>
    <row r="54" spans="3:4" x14ac:dyDescent="0.25">
      <c r="C54" s="108"/>
      <c r="D54" s="108"/>
    </row>
    <row r="55" spans="3:4" x14ac:dyDescent="0.25">
      <c r="C55" s="108"/>
      <c r="D55" s="108"/>
    </row>
    <row r="56" spans="3:4" x14ac:dyDescent="0.25">
      <c r="C56" s="108"/>
      <c r="D56" s="108"/>
    </row>
    <row r="57" spans="3:4" x14ac:dyDescent="0.25">
      <c r="D57" s="110"/>
    </row>
    <row r="58" spans="3:4" x14ac:dyDescent="0.25">
      <c r="D58" s="110"/>
    </row>
    <row r="59" spans="3:4" x14ac:dyDescent="0.25">
      <c r="D59" s="112"/>
    </row>
  </sheetData>
  <mergeCells count="2">
    <mergeCell ref="C5:D5"/>
    <mergeCell ref="F5:G5"/>
  </mergeCells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A1:D58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69.54296875" style="25" customWidth="1"/>
    <col min="3" max="4" width="11.453125" style="25"/>
    <col min="5" max="16384" width="11.453125" style="4"/>
  </cols>
  <sheetData>
    <row r="1" spans="1:4" customFormat="1" ht="14.5" x14ac:dyDescent="0.35">
      <c r="A1" s="4"/>
      <c r="B1" s="25"/>
      <c r="C1" s="25"/>
      <c r="D1" s="25"/>
    </row>
    <row r="2" spans="1:4" ht="13" x14ac:dyDescent="0.2">
      <c r="B2" s="201" t="s">
        <v>215</v>
      </c>
      <c r="C2" s="201"/>
      <c r="D2" s="201"/>
    </row>
    <row r="3" spans="1:4" ht="13" x14ac:dyDescent="0.2">
      <c r="B3" s="201" t="s">
        <v>257</v>
      </c>
      <c r="C3" s="201"/>
      <c r="D3" s="201"/>
    </row>
    <row r="5" spans="1:4" ht="12" thickBot="1" x14ac:dyDescent="0.25">
      <c r="B5" s="103"/>
      <c r="C5" s="102" t="s">
        <v>229</v>
      </c>
      <c r="D5" s="102" t="s">
        <v>235</v>
      </c>
    </row>
    <row r="6" spans="1:4" x14ac:dyDescent="0.2">
      <c r="B6" s="22" t="s">
        <v>67</v>
      </c>
      <c r="C6" s="95"/>
      <c r="D6" s="95"/>
    </row>
    <row r="7" spans="1:4" x14ac:dyDescent="0.2">
      <c r="B7" s="14" t="s">
        <v>68</v>
      </c>
      <c r="C7" s="115">
        <v>-13487</v>
      </c>
      <c r="D7" s="115">
        <v>112684</v>
      </c>
    </row>
    <row r="8" spans="1:4" ht="12" thickBot="1" x14ac:dyDescent="0.25">
      <c r="B8" s="14" t="s">
        <v>69</v>
      </c>
      <c r="C8" s="115">
        <v>-6884</v>
      </c>
      <c r="D8" s="115">
        <v>-6487</v>
      </c>
    </row>
    <row r="9" spans="1:4" ht="12" thickBot="1" x14ac:dyDescent="0.25">
      <c r="B9" s="13" t="s">
        <v>196</v>
      </c>
      <c r="C9" s="116">
        <f>C7+C8</f>
        <v>-20371</v>
      </c>
      <c r="D9" s="116">
        <f>D7+D8</f>
        <v>106197</v>
      </c>
    </row>
    <row r="10" spans="1:4" x14ac:dyDescent="0.2">
      <c r="B10" s="13" t="s">
        <v>70</v>
      </c>
      <c r="C10" s="115"/>
      <c r="D10" s="115"/>
    </row>
    <row r="11" spans="1:4" x14ac:dyDescent="0.2">
      <c r="B11" s="14" t="s">
        <v>211</v>
      </c>
      <c r="C11" s="115">
        <v>4892</v>
      </c>
      <c r="D11" s="115">
        <v>28342</v>
      </c>
    </row>
    <row r="12" spans="1:4" x14ac:dyDescent="0.2">
      <c r="B12" s="14" t="s">
        <v>237</v>
      </c>
      <c r="C12" s="117">
        <v>-31</v>
      </c>
      <c r="D12" s="117" t="s">
        <v>0</v>
      </c>
    </row>
    <row r="13" spans="1:4" x14ac:dyDescent="0.2">
      <c r="B13" s="14" t="s">
        <v>151</v>
      </c>
      <c r="C13" s="115">
        <v>-19402</v>
      </c>
      <c r="D13" s="115">
        <v>-7119</v>
      </c>
    </row>
    <row r="14" spans="1:4" x14ac:dyDescent="0.2">
      <c r="B14" s="14" t="s">
        <v>152</v>
      </c>
      <c r="C14" s="115">
        <v>6545</v>
      </c>
      <c r="D14" s="115">
        <v>43004</v>
      </c>
    </row>
    <row r="15" spans="1:4" x14ac:dyDescent="0.2">
      <c r="B15" s="14" t="s">
        <v>71</v>
      </c>
      <c r="C15" s="115">
        <v>-17449</v>
      </c>
      <c r="D15" s="115">
        <v>-65785</v>
      </c>
    </row>
    <row r="16" spans="1:4" x14ac:dyDescent="0.2">
      <c r="B16" s="14" t="s">
        <v>72</v>
      </c>
      <c r="C16" s="115">
        <v>-2069</v>
      </c>
      <c r="D16" s="115">
        <v>-1246</v>
      </c>
    </row>
    <row r="17" spans="2:4" x14ac:dyDescent="0.2">
      <c r="B17" s="14" t="s">
        <v>73</v>
      </c>
      <c r="C17" s="115">
        <v>16995</v>
      </c>
      <c r="D17" s="115">
        <v>58611</v>
      </c>
    </row>
    <row r="18" spans="2:4" x14ac:dyDescent="0.2">
      <c r="B18" s="14" t="s">
        <v>238</v>
      </c>
      <c r="C18" s="117" t="s">
        <v>0</v>
      </c>
      <c r="D18" s="117">
        <v>534</v>
      </c>
    </row>
    <row r="19" spans="2:4" x14ac:dyDescent="0.2">
      <c r="B19" s="14" t="s">
        <v>177</v>
      </c>
      <c r="C19" s="117">
        <v>460</v>
      </c>
      <c r="D19" s="115">
        <v>1140</v>
      </c>
    </row>
    <row r="20" spans="2:4" x14ac:dyDescent="0.2">
      <c r="B20" s="14" t="s">
        <v>74</v>
      </c>
      <c r="C20" s="115">
        <v>-324474</v>
      </c>
      <c r="D20" s="115">
        <v>-306485</v>
      </c>
    </row>
    <row r="21" spans="2:4" x14ac:dyDescent="0.2">
      <c r="B21" s="14" t="s">
        <v>75</v>
      </c>
      <c r="C21" s="115">
        <v>265248</v>
      </c>
      <c r="D21" s="115">
        <v>354426</v>
      </c>
    </row>
    <row r="22" spans="2:4" x14ac:dyDescent="0.2">
      <c r="B22" s="14" t="s">
        <v>178</v>
      </c>
      <c r="C22" s="115">
        <v>6042</v>
      </c>
      <c r="D22" s="115">
        <v>12606</v>
      </c>
    </row>
    <row r="23" spans="2:4" ht="12" thickBot="1" x14ac:dyDescent="0.25">
      <c r="B23" s="14" t="s">
        <v>173</v>
      </c>
      <c r="C23" s="117">
        <v>966</v>
      </c>
      <c r="D23" s="117">
        <v>189</v>
      </c>
    </row>
    <row r="24" spans="2:4" ht="12" thickBot="1" x14ac:dyDescent="0.25">
      <c r="B24" s="13" t="s">
        <v>212</v>
      </c>
      <c r="C24" s="116">
        <f>SUM(C11:C23)</f>
        <v>-62277</v>
      </c>
      <c r="D24" s="116">
        <f>SUM(D11:D23)</f>
        <v>118217</v>
      </c>
    </row>
    <row r="25" spans="2:4" ht="13" x14ac:dyDescent="0.2">
      <c r="B25" s="13" t="s">
        <v>76</v>
      </c>
      <c r="C25" s="105"/>
      <c r="D25" s="105"/>
    </row>
    <row r="26" spans="2:4" x14ac:dyDescent="0.2">
      <c r="B26" s="14" t="s">
        <v>168</v>
      </c>
      <c r="C26" s="115">
        <v>226476</v>
      </c>
      <c r="D26" s="115">
        <v>131949</v>
      </c>
    </row>
    <row r="27" spans="2:4" x14ac:dyDescent="0.2">
      <c r="B27" s="14" t="s">
        <v>77</v>
      </c>
      <c r="C27" s="115">
        <v>-85369</v>
      </c>
      <c r="D27" s="115">
        <v>-149512</v>
      </c>
    </row>
    <row r="28" spans="2:4" x14ac:dyDescent="0.2">
      <c r="B28" s="14" t="s">
        <v>239</v>
      </c>
      <c r="C28" s="117">
        <v>-973</v>
      </c>
      <c r="D28" s="115">
        <v>65208</v>
      </c>
    </row>
    <row r="29" spans="2:4" x14ac:dyDescent="0.2">
      <c r="B29" s="14" t="s">
        <v>78</v>
      </c>
      <c r="C29" s="115">
        <v>-46819</v>
      </c>
      <c r="D29" s="115">
        <v>-89496</v>
      </c>
    </row>
    <row r="30" spans="2:4" x14ac:dyDescent="0.2">
      <c r="B30" s="14" t="s">
        <v>163</v>
      </c>
      <c r="C30" s="117">
        <v>129</v>
      </c>
      <c r="D30" s="117">
        <v>500</v>
      </c>
    </row>
    <row r="31" spans="2:4" x14ac:dyDescent="0.2">
      <c r="B31" s="14" t="s">
        <v>169</v>
      </c>
      <c r="C31" s="115">
        <v>-2278</v>
      </c>
      <c r="D31" s="117">
        <v>-157</v>
      </c>
    </row>
    <row r="32" spans="2:4" x14ac:dyDescent="0.2">
      <c r="B32" s="14" t="s">
        <v>157</v>
      </c>
      <c r="C32" s="115">
        <v>-14012</v>
      </c>
      <c r="D32" s="115">
        <v>-5485</v>
      </c>
    </row>
    <row r="33" spans="2:4" x14ac:dyDescent="0.2">
      <c r="B33" s="14" t="s">
        <v>164</v>
      </c>
      <c r="C33" s="115">
        <v>-58060</v>
      </c>
      <c r="D33" s="115">
        <v>-203737</v>
      </c>
    </row>
    <row r="34" spans="2:4" x14ac:dyDescent="0.2">
      <c r="B34" s="14" t="s">
        <v>158</v>
      </c>
      <c r="C34" s="115">
        <v>46098</v>
      </c>
      <c r="D34" s="115">
        <v>5757</v>
      </c>
    </row>
    <row r="35" spans="2:4" ht="12" thickBot="1" x14ac:dyDescent="0.25">
      <c r="B35" s="14" t="s">
        <v>197</v>
      </c>
      <c r="C35" s="115">
        <v>-24854</v>
      </c>
      <c r="D35" s="117" t="s">
        <v>0</v>
      </c>
    </row>
    <row r="36" spans="2:4" ht="12" thickBot="1" x14ac:dyDescent="0.25">
      <c r="B36" s="13" t="s">
        <v>240</v>
      </c>
      <c r="C36" s="116">
        <f>SUM(C26:C35)</f>
        <v>40338</v>
      </c>
      <c r="D36" s="116">
        <f>SUM(D26:D35)</f>
        <v>-244973</v>
      </c>
    </row>
    <row r="37" spans="2:4" ht="12" thickBot="1" x14ac:dyDescent="0.25">
      <c r="B37" s="13" t="s">
        <v>241</v>
      </c>
      <c r="C37" s="118">
        <f>C36+C24+C9</f>
        <v>-42310</v>
      </c>
      <c r="D37" s="118">
        <f>D36+D24+D9</f>
        <v>-20559</v>
      </c>
    </row>
    <row r="38" spans="2:4" ht="12" thickTop="1" x14ac:dyDescent="0.2">
      <c r="B38" s="14" t="s">
        <v>213</v>
      </c>
      <c r="C38" s="115">
        <v>138861</v>
      </c>
      <c r="D38" s="115">
        <v>175230</v>
      </c>
    </row>
    <row r="39" spans="2:4" x14ac:dyDescent="0.2">
      <c r="B39" s="14" t="s">
        <v>179</v>
      </c>
      <c r="C39" s="115">
        <v>7598</v>
      </c>
      <c r="D39" s="115">
        <v>56697</v>
      </c>
    </row>
    <row r="40" spans="2:4" ht="12" thickBot="1" x14ac:dyDescent="0.25">
      <c r="B40" s="14" t="s">
        <v>59</v>
      </c>
      <c r="C40" s="115">
        <v>-6221</v>
      </c>
      <c r="D40" s="115">
        <v>10302</v>
      </c>
    </row>
    <row r="41" spans="2:4" ht="12" thickBot="1" x14ac:dyDescent="0.25">
      <c r="B41" s="13" t="s">
        <v>214</v>
      </c>
      <c r="C41" s="119">
        <f>SUM(C37:C40)</f>
        <v>97928</v>
      </c>
      <c r="D41" s="119">
        <f>SUM(D37:D40)</f>
        <v>221670</v>
      </c>
    </row>
    <row r="42" spans="2:4" ht="12" thickTop="1" x14ac:dyDescent="0.25">
      <c r="C42" s="108"/>
      <c r="D42" s="108"/>
    </row>
    <row r="43" spans="2:4" x14ac:dyDescent="0.25">
      <c r="C43" s="108"/>
      <c r="D43" s="108"/>
    </row>
    <row r="44" spans="2:4" x14ac:dyDescent="0.25">
      <c r="C44" s="106"/>
      <c r="D44" s="108"/>
    </row>
    <row r="45" spans="2:4" x14ac:dyDescent="0.25">
      <c r="C45" s="108"/>
      <c r="D45" s="108"/>
    </row>
    <row r="46" spans="2:4" x14ac:dyDescent="0.25">
      <c r="C46" s="108"/>
      <c r="D46" s="108"/>
    </row>
    <row r="47" spans="2:4" x14ac:dyDescent="0.25">
      <c r="D47" s="110"/>
    </row>
    <row r="49" spans="3:4" x14ac:dyDescent="0.25">
      <c r="C49" s="108"/>
      <c r="D49" s="108"/>
    </row>
    <row r="50" spans="3:4" x14ac:dyDescent="0.25">
      <c r="C50" s="108"/>
      <c r="D50" s="108"/>
    </row>
    <row r="51" spans="3:4" x14ac:dyDescent="0.25">
      <c r="C51" s="108"/>
      <c r="D51" s="108"/>
    </row>
    <row r="52" spans="3:4" x14ac:dyDescent="0.25">
      <c r="C52" s="108"/>
      <c r="D52" s="108"/>
    </row>
    <row r="53" spans="3:4" x14ac:dyDescent="0.25">
      <c r="C53" s="108"/>
      <c r="D53" s="108"/>
    </row>
    <row r="54" spans="3:4" x14ac:dyDescent="0.25">
      <c r="C54" s="108"/>
      <c r="D54" s="108"/>
    </row>
    <row r="55" spans="3:4" x14ac:dyDescent="0.25">
      <c r="C55" s="108"/>
      <c r="D55" s="108"/>
    </row>
    <row r="56" spans="3:4" x14ac:dyDescent="0.25">
      <c r="D56" s="110"/>
    </row>
    <row r="57" spans="3:4" x14ac:dyDescent="0.25">
      <c r="D57" s="110"/>
    </row>
    <row r="58" spans="3:4" x14ac:dyDescent="0.25">
      <c r="D58" s="78"/>
    </row>
  </sheetData>
  <mergeCells count="2">
    <mergeCell ref="B2:D2"/>
    <mergeCell ref="B3:D3"/>
  </mergeCells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59"/>
  <sheetViews>
    <sheetView showGridLines="0" zoomScaleNormal="100" workbookViewId="0"/>
  </sheetViews>
  <sheetFormatPr baseColWidth="10" defaultRowHeight="11.5" x14ac:dyDescent="0.25"/>
  <cols>
    <col min="1" max="1" width="3.7265625" style="25" customWidth="1"/>
    <col min="2" max="2" width="74.36328125" style="25" customWidth="1"/>
    <col min="3" max="16384" width="10.90625" style="25"/>
  </cols>
  <sheetData>
    <row r="1" spans="2:5" customFormat="1" ht="14.5" x14ac:dyDescent="0.35">
      <c r="B1" s="25"/>
      <c r="C1" s="25"/>
      <c r="D1" s="25"/>
      <c r="E1" s="25"/>
    </row>
    <row r="2" spans="2:5" ht="13" x14ac:dyDescent="0.3">
      <c r="B2" s="107" t="s">
        <v>79</v>
      </c>
    </row>
    <row r="3" spans="2:5" ht="12.75" customHeight="1" x14ac:dyDescent="0.25">
      <c r="B3" s="25" t="s">
        <v>236</v>
      </c>
    </row>
    <row r="4" spans="2:5" ht="12.75" customHeight="1" x14ac:dyDescent="0.25"/>
    <row r="5" spans="2:5" ht="12" thickBot="1" x14ac:dyDescent="0.3">
      <c r="B5" s="103" t="s">
        <v>80</v>
      </c>
      <c r="C5" s="104" t="s">
        <v>242</v>
      </c>
      <c r="D5" s="104" t="s">
        <v>243</v>
      </c>
      <c r="E5" s="94" t="s">
        <v>140</v>
      </c>
    </row>
    <row r="6" spans="2:5" x14ac:dyDescent="0.25">
      <c r="B6" s="36" t="s">
        <v>47</v>
      </c>
      <c r="C6" s="154">
        <v>449163</v>
      </c>
      <c r="D6" s="154">
        <v>445859</v>
      </c>
      <c r="E6" s="155">
        <f>C6/D6-1</f>
        <v>7.4104145032398705E-3</v>
      </c>
    </row>
    <row r="7" spans="2:5" x14ac:dyDescent="0.25">
      <c r="B7" s="56" t="s">
        <v>48</v>
      </c>
      <c r="C7" s="89">
        <v>-298248</v>
      </c>
      <c r="D7" s="89">
        <v>-253034</v>
      </c>
      <c r="E7" s="156">
        <f>C7/D7-1</f>
        <v>0.17868744911750989</v>
      </c>
    </row>
    <row r="8" spans="2:5" x14ac:dyDescent="0.25">
      <c r="B8" s="40" t="s">
        <v>81</v>
      </c>
      <c r="C8" s="88">
        <v>4372</v>
      </c>
      <c r="D8" s="37">
        <v>-821</v>
      </c>
      <c r="E8" s="37" t="s">
        <v>1</v>
      </c>
    </row>
    <row r="9" spans="2:5" ht="12" thickBot="1" x14ac:dyDescent="0.3">
      <c r="B9" s="42" t="s">
        <v>82</v>
      </c>
      <c r="C9" s="157">
        <v>-1806</v>
      </c>
      <c r="D9" s="157">
        <v>15077</v>
      </c>
      <c r="E9" s="158">
        <f>C9/D9-1</f>
        <v>-1.1197851031372288</v>
      </c>
    </row>
    <row r="10" spans="2:5" ht="12" thickBot="1" x14ac:dyDescent="0.3">
      <c r="B10" s="39" t="s">
        <v>51</v>
      </c>
      <c r="C10" s="92">
        <f>SUM(C6:C9)</f>
        <v>153481</v>
      </c>
      <c r="D10" s="92">
        <f>SUM(D6:D9)</f>
        <v>207081</v>
      </c>
      <c r="E10" s="159">
        <f>C10/D10-1</f>
        <v>-0.25883591444893539</v>
      </c>
    </row>
    <row r="11" spans="2:5" x14ac:dyDescent="0.25">
      <c r="B11" s="56" t="s">
        <v>83</v>
      </c>
      <c r="C11" s="89">
        <v>-227858</v>
      </c>
      <c r="D11" s="89">
        <v>304210</v>
      </c>
      <c r="E11" s="156">
        <f t="shared" ref="E11:E27" si="0">C11/D11-1</f>
        <v>-1.7490154827257487</v>
      </c>
    </row>
    <row r="12" spans="2:5" x14ac:dyDescent="0.25">
      <c r="B12" s="40" t="s">
        <v>52</v>
      </c>
      <c r="C12" s="88">
        <v>23726</v>
      </c>
      <c r="D12" s="88">
        <v>9196</v>
      </c>
      <c r="E12" s="140">
        <f t="shared" si="0"/>
        <v>1.580034797738147</v>
      </c>
    </row>
    <row r="13" spans="2:5" x14ac:dyDescent="0.25">
      <c r="B13" s="56" t="s">
        <v>53</v>
      </c>
      <c r="C13" s="89">
        <v>-47279</v>
      </c>
      <c r="D13" s="89">
        <v>-35287</v>
      </c>
      <c r="E13" s="156">
        <f t="shared" si="0"/>
        <v>0.33984186811006878</v>
      </c>
    </row>
    <row r="14" spans="2:5" x14ac:dyDescent="0.25">
      <c r="B14" s="40" t="s">
        <v>54</v>
      </c>
      <c r="C14" s="88">
        <v>-36478</v>
      </c>
      <c r="D14" s="88">
        <v>-35492</v>
      </c>
      <c r="E14" s="140">
        <f t="shared" si="0"/>
        <v>2.7780908373717939E-2</v>
      </c>
    </row>
    <row r="15" spans="2:5" x14ac:dyDescent="0.25">
      <c r="B15" s="56" t="s">
        <v>55</v>
      </c>
      <c r="C15" s="89">
        <v>-1198</v>
      </c>
      <c r="D15" s="89">
        <v>11998</v>
      </c>
      <c r="E15" s="156">
        <f t="shared" si="0"/>
        <v>-1.0998499749958326</v>
      </c>
    </row>
    <row r="16" spans="2:5" ht="12" thickBot="1" x14ac:dyDescent="0.3">
      <c r="B16" s="24" t="s">
        <v>154</v>
      </c>
      <c r="C16" s="165" t="s">
        <v>1</v>
      </c>
      <c r="D16" s="166">
        <v>-12277</v>
      </c>
      <c r="E16" s="167" t="s">
        <v>1</v>
      </c>
    </row>
    <row r="17" spans="2:5" ht="12" thickBot="1" x14ac:dyDescent="0.3">
      <c r="B17" s="63" t="s">
        <v>84</v>
      </c>
      <c r="C17" s="168">
        <v>-135606</v>
      </c>
      <c r="D17" s="168">
        <v>449429</v>
      </c>
      <c r="E17" s="169">
        <f t="shared" si="0"/>
        <v>-1.301729527912084</v>
      </c>
    </row>
    <row r="18" spans="2:5" x14ac:dyDescent="0.25">
      <c r="B18" s="24" t="s">
        <v>85</v>
      </c>
      <c r="C18" s="160">
        <v>27852</v>
      </c>
      <c r="D18" s="160">
        <v>24963</v>
      </c>
      <c r="E18" s="151">
        <f t="shared" si="0"/>
        <v>0.11573128229780072</v>
      </c>
    </row>
    <row r="19" spans="2:5" ht="12" thickBot="1" x14ac:dyDescent="0.3">
      <c r="B19" s="41" t="s">
        <v>174</v>
      </c>
      <c r="C19" s="90">
        <v>-9705</v>
      </c>
      <c r="D19" s="90">
        <v>-10551</v>
      </c>
      <c r="E19" s="145">
        <f t="shared" si="0"/>
        <v>-8.0181973272675622E-2</v>
      </c>
    </row>
    <row r="20" spans="2:5" ht="12" thickBot="1" x14ac:dyDescent="0.3">
      <c r="B20" s="44" t="s">
        <v>86</v>
      </c>
      <c r="C20" s="161">
        <v>-117459</v>
      </c>
      <c r="D20" s="161">
        <v>463841</v>
      </c>
      <c r="E20" s="153">
        <f t="shared" si="0"/>
        <v>-1.2532311718886429</v>
      </c>
    </row>
    <row r="21" spans="2:5" ht="12" thickBot="1" x14ac:dyDescent="0.3">
      <c r="B21" s="39" t="s">
        <v>87</v>
      </c>
      <c r="C21" s="92">
        <v>134961</v>
      </c>
      <c r="D21" s="92">
        <v>159389</v>
      </c>
      <c r="E21" s="159">
        <f>C21/D21-1</f>
        <v>-0.15326026262791037</v>
      </c>
    </row>
    <row r="22" spans="2:5" ht="12" thickBot="1" x14ac:dyDescent="0.3">
      <c r="B22" s="38" t="s">
        <v>88</v>
      </c>
      <c r="C22" s="162">
        <v>23654</v>
      </c>
      <c r="D22" s="162">
        <v>43276</v>
      </c>
      <c r="E22" s="163">
        <f>C22/D22-1</f>
        <v>-0.453415287919401</v>
      </c>
    </row>
    <row r="23" spans="2:5" ht="12" thickBot="1" x14ac:dyDescent="0.3">
      <c r="B23" s="39" t="s">
        <v>89</v>
      </c>
      <c r="C23" s="92">
        <v>-111952</v>
      </c>
      <c r="D23" s="92">
        <v>492705</v>
      </c>
      <c r="E23" s="159">
        <f t="shared" si="0"/>
        <v>-1.2272191270638617</v>
      </c>
    </row>
    <row r="24" spans="2:5" ht="12" thickBot="1" x14ac:dyDescent="0.3">
      <c r="B24" s="57" t="s">
        <v>60</v>
      </c>
      <c r="C24" s="162">
        <v>24913</v>
      </c>
      <c r="D24" s="162">
        <v>-144523</v>
      </c>
      <c r="E24" s="164" t="s">
        <v>1</v>
      </c>
    </row>
    <row r="25" spans="2:5" ht="12" thickBot="1" x14ac:dyDescent="0.3">
      <c r="B25" s="39" t="s">
        <v>90</v>
      </c>
      <c r="C25" s="92">
        <v>-87039</v>
      </c>
      <c r="D25" s="92">
        <v>348182</v>
      </c>
      <c r="E25" s="159">
        <f t="shared" si="0"/>
        <v>-1.2499813316024377</v>
      </c>
    </row>
    <row r="26" spans="2:5" ht="12" thickBot="1" x14ac:dyDescent="0.3">
      <c r="B26" s="57" t="s">
        <v>91</v>
      </c>
      <c r="C26" s="162">
        <v>22648</v>
      </c>
      <c r="D26" s="162">
        <v>-82064</v>
      </c>
      <c r="E26" s="164" t="s">
        <v>1</v>
      </c>
    </row>
    <row r="27" spans="2:5" ht="12" thickBot="1" x14ac:dyDescent="0.3">
      <c r="B27" s="39" t="s">
        <v>92</v>
      </c>
      <c r="C27" s="92">
        <v>-64391</v>
      </c>
      <c r="D27" s="92">
        <v>266118</v>
      </c>
      <c r="E27" s="159">
        <f t="shared" si="0"/>
        <v>-1.2419640911174743</v>
      </c>
    </row>
    <row r="28" spans="2:5" x14ac:dyDescent="0.25">
      <c r="B28" s="95"/>
      <c r="C28" s="51"/>
      <c r="D28" s="51"/>
      <c r="E28" s="51"/>
    </row>
    <row r="29" spans="2:5" x14ac:dyDescent="0.25">
      <c r="B29" s="36" t="s">
        <v>93</v>
      </c>
      <c r="C29" s="37"/>
      <c r="D29" s="37"/>
      <c r="E29" s="37"/>
    </row>
    <row r="30" spans="2:5" x14ac:dyDescent="0.25">
      <c r="B30" s="58" t="s">
        <v>94</v>
      </c>
      <c r="C30" s="89">
        <v>-61541</v>
      </c>
      <c r="D30" s="89">
        <v>106267</v>
      </c>
      <c r="E30" s="156">
        <f t="shared" ref="E30:E31" si="1">C30/D30-1</f>
        <v>-1.5791167530842123</v>
      </c>
    </row>
    <row r="31" spans="2:5" x14ac:dyDescent="0.25">
      <c r="B31" s="40" t="s">
        <v>64</v>
      </c>
      <c r="C31" s="88">
        <v>-2850</v>
      </c>
      <c r="D31" s="88">
        <v>159851</v>
      </c>
      <c r="E31" s="140">
        <f t="shared" si="1"/>
        <v>-1.0178291033524971</v>
      </c>
    </row>
    <row r="32" spans="2:5" x14ac:dyDescent="0.25">
      <c r="C32" s="108"/>
      <c r="D32" s="108"/>
    </row>
    <row r="36" spans="3:4" x14ac:dyDescent="0.25">
      <c r="C36" s="110"/>
      <c r="D36" s="110"/>
    </row>
    <row r="37" spans="3:4" x14ac:dyDescent="0.25">
      <c r="C37" s="110"/>
      <c r="D37" s="110"/>
    </row>
    <row r="41" spans="3:4" x14ac:dyDescent="0.25">
      <c r="C41" s="108"/>
      <c r="D41" s="108"/>
    </row>
    <row r="42" spans="3:4" x14ac:dyDescent="0.25">
      <c r="C42" s="108"/>
      <c r="D42" s="108"/>
    </row>
    <row r="43" spans="3:4" x14ac:dyDescent="0.25">
      <c r="C43" s="108"/>
      <c r="D43" s="108"/>
    </row>
    <row r="44" spans="3:4" x14ac:dyDescent="0.25">
      <c r="C44" s="108"/>
      <c r="D44" s="108"/>
    </row>
    <row r="45" spans="3:4" x14ac:dyDescent="0.25">
      <c r="C45" s="106"/>
      <c r="D45" s="108"/>
    </row>
    <row r="46" spans="3:4" x14ac:dyDescent="0.25">
      <c r="C46" s="108"/>
      <c r="D46" s="108"/>
    </row>
    <row r="47" spans="3:4" x14ac:dyDescent="0.25">
      <c r="C47" s="108"/>
      <c r="D47" s="108"/>
    </row>
    <row r="48" spans="3:4" x14ac:dyDescent="0.25">
      <c r="D48" s="110"/>
    </row>
    <row r="50" spans="3:4" x14ac:dyDescent="0.25">
      <c r="C50" s="108"/>
      <c r="D50" s="108"/>
    </row>
    <row r="51" spans="3:4" x14ac:dyDescent="0.25">
      <c r="C51" s="108"/>
      <c r="D51" s="108"/>
    </row>
    <row r="52" spans="3:4" x14ac:dyDescent="0.25">
      <c r="C52" s="108"/>
      <c r="D52" s="108"/>
    </row>
    <row r="53" spans="3:4" x14ac:dyDescent="0.25">
      <c r="C53" s="108"/>
      <c r="D53" s="108"/>
    </row>
    <row r="54" spans="3:4" x14ac:dyDescent="0.25">
      <c r="C54" s="108"/>
      <c r="D54" s="108"/>
    </row>
    <row r="55" spans="3:4" x14ac:dyDescent="0.25">
      <c r="C55" s="108"/>
      <c r="D55" s="108"/>
    </row>
    <row r="56" spans="3:4" x14ac:dyDescent="0.25">
      <c r="C56" s="108"/>
      <c r="D56" s="108"/>
    </row>
    <row r="57" spans="3:4" x14ac:dyDescent="0.25">
      <c r="D57" s="110"/>
    </row>
    <row r="58" spans="3:4" x14ac:dyDescent="0.25">
      <c r="D58" s="110"/>
    </row>
    <row r="59" spans="3:4" x14ac:dyDescent="0.25">
      <c r="D59" s="11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A1:F59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6.6328125" style="25" customWidth="1"/>
    <col min="3" max="3" width="16" style="25" customWidth="1"/>
    <col min="4" max="4" width="18.453125" style="25" customWidth="1"/>
    <col min="5" max="5" width="17.90625" style="25" customWidth="1"/>
    <col min="6" max="6" width="13.1796875" style="25" bestFit="1" customWidth="1"/>
  </cols>
  <sheetData>
    <row r="1" spans="1:6" x14ac:dyDescent="0.35">
      <c r="A1" s="25"/>
    </row>
    <row r="2" spans="1:6" x14ac:dyDescent="0.35">
      <c r="B2" s="2" t="s">
        <v>96</v>
      </c>
    </row>
    <row r="3" spans="1:6" x14ac:dyDescent="0.35">
      <c r="B3" s="25" t="s">
        <v>236</v>
      </c>
    </row>
    <row r="5" spans="1:6" ht="23.5" thickBot="1" x14ac:dyDescent="0.4">
      <c r="B5" s="101" t="s">
        <v>245</v>
      </c>
      <c r="C5" s="102" t="s">
        <v>95</v>
      </c>
      <c r="D5" s="94" t="s">
        <v>182</v>
      </c>
      <c r="E5" s="102" t="s">
        <v>3</v>
      </c>
      <c r="F5" s="94" t="s">
        <v>246</v>
      </c>
    </row>
    <row r="6" spans="1:6" x14ac:dyDescent="0.35">
      <c r="B6" s="55" t="s">
        <v>47</v>
      </c>
      <c r="C6" s="136">
        <v>238715</v>
      </c>
      <c r="D6" s="137">
        <v>170141</v>
      </c>
      <c r="E6" s="137">
        <v>408856</v>
      </c>
      <c r="F6" s="138">
        <f>E6/E22-1</f>
        <v>-6.1108856873282047E-4</v>
      </c>
    </row>
    <row r="7" spans="1:6" x14ac:dyDescent="0.35">
      <c r="B7" s="40" t="s">
        <v>48</v>
      </c>
      <c r="C7" s="139">
        <v>-216929</v>
      </c>
      <c r="D7" s="139">
        <v>-38218</v>
      </c>
      <c r="E7" s="139">
        <v>-255147</v>
      </c>
      <c r="F7" s="140">
        <f>E7/E23-1</f>
        <v>0.19234813329781719</v>
      </c>
    </row>
    <row r="8" spans="1:6" ht="23" x14ac:dyDescent="0.35">
      <c r="B8" s="61" t="s">
        <v>81</v>
      </c>
      <c r="C8" s="136">
        <v>2786</v>
      </c>
      <c r="D8" s="141" t="s">
        <v>1</v>
      </c>
      <c r="E8" s="136">
        <v>2786</v>
      </c>
      <c r="F8" s="142" t="s">
        <v>1</v>
      </c>
    </row>
    <row r="9" spans="1:6" ht="15" thickBot="1" x14ac:dyDescent="0.4">
      <c r="B9" s="40" t="s">
        <v>82</v>
      </c>
      <c r="C9" s="143">
        <v>-1806</v>
      </c>
      <c r="D9" s="144" t="s">
        <v>1</v>
      </c>
      <c r="E9" s="143">
        <v>-1806</v>
      </c>
      <c r="F9" s="145">
        <f t="shared" ref="F9:F17" si="0">E9/E25-1</f>
        <v>-1.1197851031372288</v>
      </c>
    </row>
    <row r="10" spans="1:6" ht="15" thickBot="1" x14ac:dyDescent="0.4">
      <c r="B10" s="62" t="s">
        <v>51</v>
      </c>
      <c r="C10" s="146">
        <f>SUM(C6:C9)</f>
        <v>22766</v>
      </c>
      <c r="D10" s="146">
        <f t="shared" ref="D10:E10" si="1">SUM(D6:D9)</f>
        <v>131923</v>
      </c>
      <c r="E10" s="146">
        <f t="shared" si="1"/>
        <v>154689</v>
      </c>
      <c r="F10" s="147">
        <f t="shared" si="0"/>
        <v>-0.25914520254025419</v>
      </c>
    </row>
    <row r="11" spans="1:6" x14ac:dyDescent="0.35">
      <c r="B11" s="40" t="s">
        <v>83</v>
      </c>
      <c r="C11" s="148">
        <v>-646</v>
      </c>
      <c r="D11" s="139">
        <v>-226998</v>
      </c>
      <c r="E11" s="149">
        <v>-227644</v>
      </c>
      <c r="F11" s="150">
        <f t="shared" si="0"/>
        <v>-1.7422536543057716</v>
      </c>
    </row>
    <row r="12" spans="1:6" x14ac:dyDescent="0.35">
      <c r="B12" s="56" t="s">
        <v>52</v>
      </c>
      <c r="C12" s="136">
        <v>23726</v>
      </c>
      <c r="D12" s="141" t="s">
        <v>1</v>
      </c>
      <c r="E12" s="136">
        <v>23726</v>
      </c>
      <c r="F12" s="151">
        <f t="shared" si="0"/>
        <v>1.580034797738147</v>
      </c>
    </row>
    <row r="13" spans="1:6" x14ac:dyDescent="0.35">
      <c r="B13" s="40" t="s">
        <v>53</v>
      </c>
      <c r="C13" s="139">
        <v>-19033</v>
      </c>
      <c r="D13" s="139">
        <v>-28498</v>
      </c>
      <c r="E13" s="139">
        <v>-47531</v>
      </c>
      <c r="F13" s="140">
        <f t="shared" si="0"/>
        <v>0.33151245202678092</v>
      </c>
    </row>
    <row r="14" spans="1:6" x14ac:dyDescent="0.35">
      <c r="B14" s="56" t="s">
        <v>54</v>
      </c>
      <c r="C14" s="136">
        <v>-26799</v>
      </c>
      <c r="D14" s="136">
        <v>-9747</v>
      </c>
      <c r="E14" s="136">
        <v>-36546</v>
      </c>
      <c r="F14" s="151">
        <f t="shared" si="0"/>
        <v>3.0742328519855588E-2</v>
      </c>
    </row>
    <row r="15" spans="1:6" ht="15" thickBot="1" x14ac:dyDescent="0.4">
      <c r="B15" s="41" t="s">
        <v>55</v>
      </c>
      <c r="C15" s="143">
        <v>8415</v>
      </c>
      <c r="D15" s="143">
        <v>-9723</v>
      </c>
      <c r="E15" s="143">
        <v>-1308</v>
      </c>
      <c r="F15" s="145">
        <f t="shared" si="0"/>
        <v>-1.1104356636271531</v>
      </c>
    </row>
    <row r="16" spans="1:6" ht="15" thickBot="1" x14ac:dyDescent="0.4">
      <c r="B16" s="43" t="s">
        <v>97</v>
      </c>
      <c r="C16" s="152">
        <f>SUM(C10:C15)</f>
        <v>8429</v>
      </c>
      <c r="D16" s="152">
        <f>SUM(D10:D15)</f>
        <v>-143043</v>
      </c>
      <c r="E16" s="152">
        <f>SUM(E10:E15)</f>
        <v>-134614</v>
      </c>
      <c r="F16" s="153">
        <f t="shared" si="0"/>
        <v>-1.289257334897653</v>
      </c>
    </row>
    <row r="17" spans="2:6" ht="15" thickBot="1" x14ac:dyDescent="0.4">
      <c r="B17" s="41" t="s">
        <v>98</v>
      </c>
      <c r="C17" s="139">
        <v>-1123</v>
      </c>
      <c r="D17" s="139">
        <v>24061</v>
      </c>
      <c r="E17" s="139">
        <v>22938</v>
      </c>
      <c r="F17" s="145">
        <f t="shared" si="0"/>
        <v>-0.44315781807588672</v>
      </c>
    </row>
    <row r="18" spans="2:6" ht="15" thickBot="1" x14ac:dyDescent="0.4">
      <c r="B18" s="43" t="s">
        <v>99</v>
      </c>
      <c r="C18" s="146">
        <f>C17+C16</f>
        <v>7306</v>
      </c>
      <c r="D18" s="146">
        <f>D17+D16</f>
        <v>-118982</v>
      </c>
      <c r="E18" s="146">
        <f>E17+E16</f>
        <v>-111676</v>
      </c>
      <c r="F18" s="153">
        <f>E18/E34-1</f>
        <v>-1.2204547832386774</v>
      </c>
    </row>
    <row r="19" spans="2:6" x14ac:dyDescent="0.35">
      <c r="C19" s="108"/>
      <c r="D19" s="108"/>
      <c r="F19"/>
    </row>
    <row r="20" spans="2:6" x14ac:dyDescent="0.35">
      <c r="C20" s="108"/>
      <c r="D20" s="108"/>
      <c r="F20"/>
    </row>
    <row r="21" spans="2:6" ht="27" customHeight="1" thickBot="1" x14ac:dyDescent="0.4">
      <c r="B21" s="101" t="s">
        <v>247</v>
      </c>
      <c r="C21" s="102" t="s">
        <v>95</v>
      </c>
      <c r="D21" s="94" t="s">
        <v>182</v>
      </c>
      <c r="E21" s="102" t="s">
        <v>3</v>
      </c>
      <c r="F21"/>
    </row>
    <row r="22" spans="2:6" x14ac:dyDescent="0.35">
      <c r="B22" s="55" t="s">
        <v>47</v>
      </c>
      <c r="C22" s="136">
        <v>225523</v>
      </c>
      <c r="D22" s="137">
        <v>183583</v>
      </c>
      <c r="E22" s="137">
        <v>409106</v>
      </c>
    </row>
    <row r="23" spans="2:6" x14ac:dyDescent="0.35">
      <c r="B23" s="40" t="s">
        <v>48</v>
      </c>
      <c r="C23" s="139">
        <v>-181614</v>
      </c>
      <c r="D23" s="139">
        <v>-32373</v>
      </c>
      <c r="E23" s="139">
        <v>-213987</v>
      </c>
    </row>
    <row r="24" spans="2:6" ht="23" x14ac:dyDescent="0.35">
      <c r="B24" s="61" t="s">
        <v>81</v>
      </c>
      <c r="C24" s="136">
        <v>-1398</v>
      </c>
      <c r="D24" s="141" t="s">
        <v>1</v>
      </c>
      <c r="E24" s="136">
        <v>-1398</v>
      </c>
    </row>
    <row r="25" spans="2:6" ht="15" thickBot="1" x14ac:dyDescent="0.4">
      <c r="B25" s="40" t="s">
        <v>82</v>
      </c>
      <c r="C25" s="143">
        <v>15077</v>
      </c>
      <c r="D25" s="144" t="s">
        <v>1</v>
      </c>
      <c r="E25" s="143">
        <v>15077</v>
      </c>
      <c r="F25"/>
    </row>
    <row r="26" spans="2:6" ht="15" thickBot="1" x14ac:dyDescent="0.4">
      <c r="B26" s="62" t="s">
        <v>51</v>
      </c>
      <c r="C26" s="152">
        <f>SUM(C22:C25)</f>
        <v>57588</v>
      </c>
      <c r="D26" s="152">
        <f>SUM(D22:D25)</f>
        <v>151210</v>
      </c>
      <c r="E26" s="152">
        <f>SUM(E22:E25)</f>
        <v>208798</v>
      </c>
      <c r="F26"/>
    </row>
    <row r="27" spans="2:6" x14ac:dyDescent="0.35">
      <c r="B27" s="40" t="s">
        <v>83</v>
      </c>
      <c r="C27" s="139">
        <v>2079</v>
      </c>
      <c r="D27" s="139">
        <v>304614</v>
      </c>
      <c r="E27" s="149">
        <v>306693</v>
      </c>
      <c r="F27"/>
    </row>
    <row r="28" spans="2:6" x14ac:dyDescent="0.35">
      <c r="B28" s="56" t="s">
        <v>52</v>
      </c>
      <c r="C28" s="136">
        <v>9196</v>
      </c>
      <c r="D28" s="141" t="s">
        <v>1</v>
      </c>
      <c r="E28" s="136">
        <v>9196</v>
      </c>
      <c r="F28"/>
    </row>
    <row r="29" spans="2:6" x14ac:dyDescent="0.35">
      <c r="B29" s="40" t="s">
        <v>53</v>
      </c>
      <c r="C29" s="139">
        <v>-20362</v>
      </c>
      <c r="D29" s="139">
        <v>-15335</v>
      </c>
      <c r="E29" s="139">
        <v>-35697</v>
      </c>
      <c r="F29"/>
    </row>
    <row r="30" spans="2:6" x14ac:dyDescent="0.35">
      <c r="B30" s="56" t="s">
        <v>54</v>
      </c>
      <c r="C30" s="136">
        <v>-22907</v>
      </c>
      <c r="D30" s="136">
        <v>-12549</v>
      </c>
      <c r="E30" s="136">
        <v>-35456</v>
      </c>
      <c r="F30"/>
    </row>
    <row r="31" spans="2:6" ht="15" thickBot="1" x14ac:dyDescent="0.4">
      <c r="B31" s="41" t="s">
        <v>55</v>
      </c>
      <c r="C31" s="143">
        <v>15855</v>
      </c>
      <c r="D31" s="143">
        <v>-4011</v>
      </c>
      <c r="E31" s="143">
        <v>11844</v>
      </c>
      <c r="F31"/>
    </row>
    <row r="32" spans="2:6" ht="15" thickBot="1" x14ac:dyDescent="0.4">
      <c r="B32" s="43" t="s">
        <v>97</v>
      </c>
      <c r="C32" s="152">
        <f>SUM(C26:C31)</f>
        <v>41449</v>
      </c>
      <c r="D32" s="152">
        <f>SUM(D26:D31)</f>
        <v>423929</v>
      </c>
      <c r="E32" s="152">
        <f>SUM(E26:E31)</f>
        <v>465378</v>
      </c>
      <c r="F32"/>
    </row>
    <row r="33" spans="2:6" ht="15" thickBot="1" x14ac:dyDescent="0.4">
      <c r="B33" s="41" t="s">
        <v>98</v>
      </c>
      <c r="C33" s="148">
        <v>-117</v>
      </c>
      <c r="D33" s="139">
        <v>41310</v>
      </c>
      <c r="E33" s="139">
        <v>41193</v>
      </c>
    </row>
    <row r="34" spans="2:6" ht="15" thickBot="1" x14ac:dyDescent="0.4">
      <c r="B34" s="43" t="s">
        <v>99</v>
      </c>
      <c r="C34" s="146">
        <f>C33+C32</f>
        <v>41332</v>
      </c>
      <c r="D34" s="146">
        <f t="shared" ref="D34:E34" si="2">D33+D32</f>
        <v>465239</v>
      </c>
      <c r="E34" s="146">
        <f t="shared" si="2"/>
        <v>506571</v>
      </c>
    </row>
    <row r="36" spans="2:6" x14ac:dyDescent="0.35">
      <c r="C36" s="110"/>
      <c r="D36" s="110"/>
      <c r="F36"/>
    </row>
    <row r="37" spans="2:6" x14ac:dyDescent="0.35">
      <c r="C37" s="110"/>
      <c r="D37" s="110"/>
      <c r="F37"/>
    </row>
    <row r="41" spans="2:6" x14ac:dyDescent="0.35">
      <c r="C41" s="108"/>
      <c r="D41" s="108"/>
      <c r="F41"/>
    </row>
    <row r="42" spans="2:6" x14ac:dyDescent="0.35">
      <c r="C42" s="108"/>
      <c r="D42" s="108"/>
      <c r="F42"/>
    </row>
    <row r="43" spans="2:6" x14ac:dyDescent="0.35">
      <c r="C43" s="108"/>
      <c r="D43" s="108"/>
      <c r="F43"/>
    </row>
    <row r="44" spans="2:6" x14ac:dyDescent="0.35">
      <c r="C44" s="108"/>
      <c r="D44" s="108"/>
      <c r="F44"/>
    </row>
    <row r="45" spans="2:6" x14ac:dyDescent="0.35">
      <c r="C45" s="106"/>
      <c r="D45" s="108"/>
      <c r="F45"/>
    </row>
    <row r="46" spans="2:6" x14ac:dyDescent="0.35">
      <c r="C46" s="108"/>
      <c r="D46" s="108"/>
      <c r="F46"/>
    </row>
    <row r="47" spans="2:6" x14ac:dyDescent="0.35">
      <c r="C47" s="108"/>
      <c r="D47" s="108"/>
      <c r="F47"/>
    </row>
    <row r="48" spans="2:6" x14ac:dyDescent="0.35">
      <c r="D48" s="110"/>
    </row>
    <row r="50" spans="3:6" x14ac:dyDescent="0.35">
      <c r="C50" s="108"/>
      <c r="D50" s="108"/>
      <c r="F50"/>
    </row>
    <row r="51" spans="3:6" x14ac:dyDescent="0.35">
      <c r="C51" s="108"/>
      <c r="D51" s="108"/>
      <c r="F51"/>
    </row>
    <row r="52" spans="3:6" x14ac:dyDescent="0.35">
      <c r="C52" s="108"/>
      <c r="D52" s="108"/>
      <c r="F52"/>
    </row>
    <row r="53" spans="3:6" x14ac:dyDescent="0.35">
      <c r="C53" s="108"/>
      <c r="D53" s="108"/>
      <c r="F53"/>
    </row>
    <row r="54" spans="3:6" x14ac:dyDescent="0.35">
      <c r="C54" s="108"/>
      <c r="D54" s="108"/>
      <c r="F54"/>
    </row>
    <row r="55" spans="3:6" x14ac:dyDescent="0.35">
      <c r="C55" s="108"/>
      <c r="D55" s="108"/>
      <c r="F55"/>
    </row>
    <row r="56" spans="3:6" x14ac:dyDescent="0.35">
      <c r="C56" s="108"/>
      <c r="D56" s="108"/>
      <c r="F56"/>
    </row>
    <row r="57" spans="3:6" x14ac:dyDescent="0.35">
      <c r="D57" s="110"/>
    </row>
    <row r="58" spans="3:6" x14ac:dyDescent="0.35">
      <c r="D58" s="110"/>
    </row>
    <row r="59" spans="3:6" x14ac:dyDescent="0.35">
      <c r="D59" s="11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E128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57.7265625" style="25" customWidth="1"/>
    <col min="3" max="5" width="10.90625" style="25"/>
  </cols>
  <sheetData>
    <row r="1" spans="1:5" x14ac:dyDescent="0.35">
      <c r="A1" s="25"/>
    </row>
    <row r="2" spans="1:5" x14ac:dyDescent="0.35">
      <c r="B2" s="2" t="s">
        <v>187</v>
      </c>
    </row>
    <row r="3" spans="1:5" x14ac:dyDescent="0.35">
      <c r="B3" s="25" t="s">
        <v>236</v>
      </c>
    </row>
    <row r="5" spans="1:5" s="4" customFormat="1" ht="11.25" customHeight="1" thickBot="1" x14ac:dyDescent="0.25">
      <c r="B5" s="101" t="s">
        <v>100</v>
      </c>
      <c r="C5" s="94" t="s">
        <v>242</v>
      </c>
      <c r="D5" s="94" t="s">
        <v>243</v>
      </c>
      <c r="E5" s="94" t="s">
        <v>140</v>
      </c>
    </row>
    <row r="6" spans="1:5" s="4" customFormat="1" ht="11.25" customHeight="1" x14ac:dyDescent="0.2">
      <c r="B6" s="36" t="s">
        <v>47</v>
      </c>
      <c r="C6" s="170" t="s">
        <v>1</v>
      </c>
      <c r="D6" s="170" t="s">
        <v>1</v>
      </c>
      <c r="E6" s="170" t="s">
        <v>1</v>
      </c>
    </row>
    <row r="7" spans="1:5" s="4" customFormat="1" ht="11.25" customHeight="1" thickBot="1" x14ac:dyDescent="0.25">
      <c r="B7" s="38" t="s">
        <v>48</v>
      </c>
      <c r="C7" s="171">
        <v>-134</v>
      </c>
      <c r="D7" s="171">
        <v>-144</v>
      </c>
      <c r="E7" s="158">
        <f>C7/D7-1</f>
        <v>-6.944444444444442E-2</v>
      </c>
    </row>
    <row r="8" spans="1:5" s="4" customFormat="1" ht="11.25" customHeight="1" thickBot="1" x14ac:dyDescent="0.25">
      <c r="B8" s="39" t="s">
        <v>216</v>
      </c>
      <c r="C8" s="172">
        <v>-134</v>
      </c>
      <c r="D8" s="172">
        <v>-144</v>
      </c>
      <c r="E8" s="159">
        <f t="shared" ref="E8:E17" si="0">C8/D8-1</f>
        <v>-6.944444444444442E-2</v>
      </c>
    </row>
    <row r="9" spans="1:5" s="4" customFormat="1" ht="11.25" customHeight="1" x14ac:dyDescent="0.2">
      <c r="B9" s="24" t="s">
        <v>83</v>
      </c>
      <c r="C9" s="51">
        <v>-646</v>
      </c>
      <c r="D9" s="89">
        <v>2079</v>
      </c>
      <c r="E9" s="156">
        <f t="shared" si="0"/>
        <v>-1.3107263107263107</v>
      </c>
    </row>
    <row r="10" spans="1:5" s="4" customFormat="1" ht="11.25" customHeight="1" x14ac:dyDescent="0.2">
      <c r="B10" s="40" t="s">
        <v>52</v>
      </c>
      <c r="C10" s="88">
        <v>23726</v>
      </c>
      <c r="D10" s="88">
        <v>9196</v>
      </c>
      <c r="E10" s="140">
        <f t="shared" si="0"/>
        <v>1.580034797738147</v>
      </c>
    </row>
    <row r="11" spans="1:5" s="4" customFormat="1" ht="11.25" customHeight="1" x14ac:dyDescent="0.2">
      <c r="B11" s="24" t="s">
        <v>53</v>
      </c>
      <c r="C11" s="51">
        <v>-37</v>
      </c>
      <c r="D11" s="51">
        <v>-35</v>
      </c>
      <c r="E11" s="156">
        <f t="shared" si="0"/>
        <v>5.7142857142857162E-2</v>
      </c>
    </row>
    <row r="12" spans="1:5" s="4" customFormat="1" ht="11.25" customHeight="1" thickBot="1" x14ac:dyDescent="0.25">
      <c r="B12" s="41" t="s">
        <v>54</v>
      </c>
      <c r="C12" s="45">
        <v>-753</v>
      </c>
      <c r="D12" s="45">
        <v>-85</v>
      </c>
      <c r="E12" s="145">
        <f t="shared" si="0"/>
        <v>7.8588235294117652</v>
      </c>
    </row>
    <row r="13" spans="1:5" s="4" customFormat="1" ht="11.25" customHeight="1" thickBot="1" x14ac:dyDescent="0.25">
      <c r="B13" s="42" t="s">
        <v>55</v>
      </c>
      <c r="C13" s="162">
        <v>8932</v>
      </c>
      <c r="D13" s="162">
        <v>12140</v>
      </c>
      <c r="E13" s="163">
        <f t="shared" si="0"/>
        <v>-0.26425041186161446</v>
      </c>
    </row>
    <row r="14" spans="1:5" s="4" customFormat="1" ht="11.25" customHeight="1" thickBot="1" x14ac:dyDescent="0.25">
      <c r="B14" s="39" t="s">
        <v>101</v>
      </c>
      <c r="C14" s="92">
        <f>SUM(C8:C13)</f>
        <v>31088</v>
      </c>
      <c r="D14" s="92">
        <f>SUM(D8:D13)</f>
        <v>23151</v>
      </c>
      <c r="E14" s="159">
        <f t="shared" si="0"/>
        <v>0.34283616258476957</v>
      </c>
    </row>
    <row r="15" spans="1:5" s="4" customFormat="1" ht="11.25" customHeight="1" thickBot="1" x14ac:dyDescent="0.25">
      <c r="B15" s="43" t="s">
        <v>217</v>
      </c>
      <c r="C15" s="161">
        <v>31088</v>
      </c>
      <c r="D15" s="161">
        <v>23151</v>
      </c>
      <c r="E15" s="153">
        <f t="shared" si="0"/>
        <v>0.34283616258476957</v>
      </c>
    </row>
    <row r="16" spans="1:5" s="4" customFormat="1" ht="11.25" customHeight="1" thickBot="1" x14ac:dyDescent="0.25">
      <c r="B16" s="39" t="s">
        <v>4</v>
      </c>
      <c r="C16" s="92">
        <v>31107</v>
      </c>
      <c r="D16" s="92">
        <v>23175</v>
      </c>
      <c r="E16" s="159">
        <f t="shared" si="0"/>
        <v>0.3422653721682849</v>
      </c>
    </row>
    <row r="17" spans="2:5" s="4" customFormat="1" ht="11.25" customHeight="1" thickBot="1" x14ac:dyDescent="0.25">
      <c r="B17" s="43" t="s">
        <v>102</v>
      </c>
      <c r="C17" s="161">
        <v>31753</v>
      </c>
      <c r="D17" s="161">
        <v>21095</v>
      </c>
      <c r="E17" s="153">
        <f t="shared" si="0"/>
        <v>0.50523820810618636</v>
      </c>
    </row>
    <row r="18" spans="2:5" s="4" customFormat="1" ht="11.25" customHeight="1" x14ac:dyDescent="0.25">
      <c r="B18" s="25"/>
      <c r="C18" s="106"/>
      <c r="D18" s="106"/>
    </row>
    <row r="19" spans="2:5" s="4" customFormat="1" ht="11.25" customHeight="1" x14ac:dyDescent="0.25">
      <c r="B19" s="25"/>
      <c r="C19" s="108"/>
      <c r="D19" s="108"/>
    </row>
    <row r="20" spans="2:5" s="4" customFormat="1" ht="11.25" customHeight="1" x14ac:dyDescent="0.25">
      <c r="B20" s="25"/>
      <c r="C20" s="108"/>
      <c r="D20" s="108"/>
    </row>
    <row r="21" spans="2:5" s="4" customFormat="1" ht="11.25" customHeight="1" x14ac:dyDescent="0.2">
      <c r="B21" s="1" t="s">
        <v>186</v>
      </c>
      <c r="C21" s="108"/>
      <c r="D21" s="108"/>
    </row>
    <row r="22" spans="2:5" s="4" customFormat="1" ht="11.5" x14ac:dyDescent="0.25">
      <c r="B22" s="25"/>
      <c r="C22" s="106"/>
      <c r="D22" s="108"/>
    </row>
    <row r="23" spans="2:5" s="4" customFormat="1" ht="11.25" customHeight="1" thickBot="1" x14ac:dyDescent="0.25">
      <c r="B23" s="101" t="s">
        <v>100</v>
      </c>
      <c r="C23" s="94" t="s">
        <v>242</v>
      </c>
      <c r="D23" s="94" t="s">
        <v>249</v>
      </c>
      <c r="E23" s="94" t="s">
        <v>140</v>
      </c>
    </row>
    <row r="24" spans="2:5" s="4" customFormat="1" ht="11.25" customHeight="1" x14ac:dyDescent="0.2">
      <c r="B24" s="36" t="s">
        <v>47</v>
      </c>
      <c r="C24" s="173">
        <v>148762</v>
      </c>
      <c r="D24" s="173">
        <v>153519</v>
      </c>
      <c r="E24" s="174">
        <f>C24/D24-1</f>
        <v>-3.098639256378688E-2</v>
      </c>
    </row>
    <row r="25" spans="2:5" s="4" customFormat="1" ht="11.25" customHeight="1" x14ac:dyDescent="0.2">
      <c r="B25" s="24" t="s">
        <v>48</v>
      </c>
      <c r="C25" s="89">
        <v>-124728</v>
      </c>
      <c r="D25" s="89">
        <v>-137004</v>
      </c>
      <c r="E25" s="156">
        <f t="shared" ref="E25:E35" si="1">C25/D25-1</f>
        <v>-8.9603223263554299E-2</v>
      </c>
    </row>
    <row r="26" spans="2:5" s="4" customFormat="1" ht="11.5" x14ac:dyDescent="0.2">
      <c r="B26" s="40" t="s">
        <v>81</v>
      </c>
      <c r="C26" s="88">
        <v>2786</v>
      </c>
      <c r="D26" s="88">
        <v>-1398</v>
      </c>
      <c r="E26" s="37" t="s">
        <v>1</v>
      </c>
    </row>
    <row r="27" spans="2:5" s="4" customFormat="1" ht="11.25" customHeight="1" thickBot="1" x14ac:dyDescent="0.25">
      <c r="B27" s="38" t="s">
        <v>82</v>
      </c>
      <c r="C27" s="157">
        <v>-1806</v>
      </c>
      <c r="D27" s="157">
        <v>15077</v>
      </c>
      <c r="E27" s="158">
        <f t="shared" si="1"/>
        <v>-1.1197851031372288</v>
      </c>
    </row>
    <row r="28" spans="2:5" s="4" customFormat="1" ht="11.25" customHeight="1" thickBot="1" x14ac:dyDescent="0.25">
      <c r="B28" s="39" t="s">
        <v>51</v>
      </c>
      <c r="C28" s="92">
        <f>SUM(C24:C27)</f>
        <v>25014</v>
      </c>
      <c r="D28" s="92">
        <f>SUM(D24:D27)</f>
        <v>30194</v>
      </c>
      <c r="E28" s="159">
        <f t="shared" si="1"/>
        <v>-0.17155726303239049</v>
      </c>
    </row>
    <row r="29" spans="2:5" s="4" customFormat="1" ht="11.25" customHeight="1" x14ac:dyDescent="0.2">
      <c r="B29" s="24" t="s">
        <v>53</v>
      </c>
      <c r="C29" s="89">
        <v>-10763</v>
      </c>
      <c r="D29" s="89">
        <v>-11266</v>
      </c>
      <c r="E29" s="156">
        <f t="shared" si="1"/>
        <v>-4.464761228475056E-2</v>
      </c>
    </row>
    <row r="30" spans="2:5" s="4" customFormat="1" ht="11.25" customHeight="1" x14ac:dyDescent="0.2">
      <c r="B30" s="40" t="s">
        <v>54</v>
      </c>
      <c r="C30" s="88">
        <v>-16248</v>
      </c>
      <c r="D30" s="88">
        <v>-16280</v>
      </c>
      <c r="E30" s="140">
        <f t="shared" si="1"/>
        <v>-1.9656019656019152E-3</v>
      </c>
    </row>
    <row r="31" spans="2:5" s="4" customFormat="1" ht="11.25" customHeight="1" thickBot="1" x14ac:dyDescent="0.25">
      <c r="B31" s="38" t="s">
        <v>55</v>
      </c>
      <c r="C31" s="157">
        <v>-1670</v>
      </c>
      <c r="D31" s="171">
        <v>658</v>
      </c>
      <c r="E31" s="158">
        <f t="shared" si="1"/>
        <v>-3.5379939209726445</v>
      </c>
    </row>
    <row r="32" spans="2:5" s="4" customFormat="1" ht="11.25" customHeight="1" thickBot="1" x14ac:dyDescent="0.25">
      <c r="B32" s="39" t="s">
        <v>160</v>
      </c>
      <c r="C32" s="92">
        <f>SUM(C28:C31)</f>
        <v>-3667</v>
      </c>
      <c r="D32" s="92">
        <f>SUM(D28:D31)</f>
        <v>3306</v>
      </c>
      <c r="E32" s="159">
        <f t="shared" si="1"/>
        <v>-2.1091954022988508</v>
      </c>
    </row>
    <row r="33" spans="2:5" s="4" customFormat="1" ht="11.25" customHeight="1" thickBot="1" x14ac:dyDescent="0.25">
      <c r="B33" s="38" t="s">
        <v>159</v>
      </c>
      <c r="C33" s="171">
        <v>-316</v>
      </c>
      <c r="D33" s="157">
        <v>2177</v>
      </c>
      <c r="E33" s="158">
        <f t="shared" si="1"/>
        <v>-1.1451538814882867</v>
      </c>
    </row>
    <row r="34" spans="2:5" s="4" customFormat="1" ht="11.25" customHeight="1" thickBot="1" x14ac:dyDescent="0.25">
      <c r="B34" s="39" t="s">
        <v>161</v>
      </c>
      <c r="C34" s="92">
        <v>-3983</v>
      </c>
      <c r="D34" s="92">
        <v>5483</v>
      </c>
      <c r="E34" s="159">
        <f t="shared" si="1"/>
        <v>-1.726427138427868</v>
      </c>
    </row>
    <row r="35" spans="2:5" s="4" customFormat="1" ht="11.25" customHeight="1" thickBot="1" x14ac:dyDescent="0.25">
      <c r="B35" s="44" t="s">
        <v>4</v>
      </c>
      <c r="C35" s="91">
        <v>8517</v>
      </c>
      <c r="D35" s="91">
        <v>12176</v>
      </c>
      <c r="E35" s="175">
        <f t="shared" si="1"/>
        <v>-0.30050919842312751</v>
      </c>
    </row>
    <row r="36" spans="2:5" s="4" customFormat="1" ht="11.25" customHeight="1" thickBot="1" x14ac:dyDescent="0.25">
      <c r="B36" s="39" t="s">
        <v>102</v>
      </c>
      <c r="C36" s="92">
        <v>18522</v>
      </c>
      <c r="D36" s="92">
        <v>-2124</v>
      </c>
      <c r="E36" s="45" t="s">
        <v>1</v>
      </c>
    </row>
    <row r="37" spans="2:5" s="4" customFormat="1" ht="11.25" customHeight="1" x14ac:dyDescent="0.25">
      <c r="B37" s="25"/>
      <c r="C37" s="110"/>
      <c r="D37" s="176"/>
    </row>
    <row r="38" spans="2:5" s="4" customFormat="1" ht="11.25" customHeight="1" x14ac:dyDescent="0.25">
      <c r="B38" s="1" t="s">
        <v>104</v>
      </c>
      <c r="C38" s="25"/>
      <c r="D38" s="25"/>
      <c r="E38" s="25"/>
    </row>
    <row r="39" spans="2:5" s="4" customFormat="1" ht="11.25" customHeight="1" x14ac:dyDescent="0.25">
      <c r="B39" s="25"/>
      <c r="C39" s="25"/>
      <c r="E39" s="25"/>
    </row>
    <row r="40" spans="2:5" s="4" customFormat="1" ht="11.25" customHeight="1" x14ac:dyDescent="0.25">
      <c r="B40" s="1" t="s">
        <v>105</v>
      </c>
      <c r="C40" s="25"/>
      <c r="D40" s="25"/>
      <c r="E40" s="25"/>
    </row>
    <row r="41" spans="2:5" s="4" customFormat="1" ht="11.25" customHeight="1" x14ac:dyDescent="0.25">
      <c r="B41" s="25"/>
      <c r="C41" s="108"/>
      <c r="D41" s="108"/>
    </row>
    <row r="42" spans="2:5" s="4" customFormat="1" ht="11.25" customHeight="1" thickBot="1" x14ac:dyDescent="0.25">
      <c r="B42" s="101" t="s">
        <v>248</v>
      </c>
      <c r="C42" s="94" t="s">
        <v>242</v>
      </c>
      <c r="D42" s="94" t="s">
        <v>243</v>
      </c>
      <c r="E42" s="94" t="s">
        <v>140</v>
      </c>
    </row>
    <row r="43" spans="2:5" s="4" customFormat="1" ht="11.25" customHeight="1" x14ac:dyDescent="0.2">
      <c r="B43" s="46" t="s">
        <v>47</v>
      </c>
      <c r="C43" s="173">
        <v>84167</v>
      </c>
      <c r="D43" s="173">
        <v>92258</v>
      </c>
      <c r="E43" s="174">
        <f t="shared" ref="E43:E44" si="2">C43/D43-1</f>
        <v>-8.7699711678120074E-2</v>
      </c>
    </row>
    <row r="44" spans="2:5" s="4" customFormat="1" ht="11.25" customHeight="1" x14ac:dyDescent="0.2">
      <c r="B44" s="28" t="s">
        <v>48</v>
      </c>
      <c r="C44" s="89">
        <v>-70991</v>
      </c>
      <c r="D44" s="89">
        <v>-86152</v>
      </c>
      <c r="E44" s="156">
        <f t="shared" si="2"/>
        <v>-0.17597966384993968</v>
      </c>
    </row>
    <row r="45" spans="2:5" s="4" customFormat="1" ht="23" x14ac:dyDescent="0.2">
      <c r="B45" s="47" t="s">
        <v>81</v>
      </c>
      <c r="C45" s="88">
        <v>-7174</v>
      </c>
      <c r="D45" s="37">
        <v>801</v>
      </c>
      <c r="E45" s="37" t="s">
        <v>1</v>
      </c>
    </row>
    <row r="46" spans="2:5" s="4" customFormat="1" ht="11.25" customHeight="1" thickBot="1" x14ac:dyDescent="0.25">
      <c r="B46" s="48" t="s">
        <v>82</v>
      </c>
      <c r="C46" s="157">
        <v>-1787</v>
      </c>
      <c r="D46" s="157">
        <v>14687</v>
      </c>
      <c r="E46" s="171" t="s">
        <v>1</v>
      </c>
    </row>
    <row r="47" spans="2:5" s="4" customFormat="1" ht="11.25" customHeight="1" thickBot="1" x14ac:dyDescent="0.25">
      <c r="B47" s="49" t="s">
        <v>250</v>
      </c>
      <c r="C47" s="92">
        <f>SUM(C43:C46)</f>
        <v>4215</v>
      </c>
      <c r="D47" s="92">
        <f>SUM(D43:D46)</f>
        <v>21594</v>
      </c>
      <c r="E47" s="159">
        <f>C47/D47-1</f>
        <v>-0.80480689080300083</v>
      </c>
    </row>
    <row r="48" spans="2:5" s="4" customFormat="1" ht="11.25" customHeight="1" x14ac:dyDescent="0.2">
      <c r="B48" s="28" t="s">
        <v>106</v>
      </c>
      <c r="C48" s="89">
        <v>-7497</v>
      </c>
      <c r="D48" s="89">
        <v>-8062</v>
      </c>
      <c r="E48" s="156">
        <f t="shared" ref="E48:E50" si="3">C48/D48-1</f>
        <v>-7.0081865542049093E-2</v>
      </c>
    </row>
    <row r="49" spans="2:5" s="4" customFormat="1" ht="11.25" customHeight="1" x14ac:dyDescent="0.2">
      <c r="B49" s="47" t="s">
        <v>54</v>
      </c>
      <c r="C49" s="88">
        <v>-14033</v>
      </c>
      <c r="D49" s="88">
        <v>-13347</v>
      </c>
      <c r="E49" s="140">
        <f t="shared" si="3"/>
        <v>5.1397317749307003E-2</v>
      </c>
    </row>
    <row r="50" spans="2:5" s="4" customFormat="1" ht="11.25" customHeight="1" thickBot="1" x14ac:dyDescent="0.25">
      <c r="B50" s="48" t="s">
        <v>55</v>
      </c>
      <c r="C50" s="171">
        <v>571</v>
      </c>
      <c r="D50" s="171">
        <v>871</v>
      </c>
      <c r="E50" s="158">
        <f t="shared" si="3"/>
        <v>-0.34443168771526977</v>
      </c>
    </row>
    <row r="51" spans="2:5" s="4" customFormat="1" ht="11.25" customHeight="1" thickBot="1" x14ac:dyDescent="0.25">
      <c r="B51" s="49" t="s">
        <v>101</v>
      </c>
      <c r="C51" s="92">
        <f>SUM(C47:C50)</f>
        <v>-16744</v>
      </c>
      <c r="D51" s="92">
        <f>SUM(D47:D50)</f>
        <v>1056</v>
      </c>
      <c r="E51" s="172" t="s">
        <v>1</v>
      </c>
    </row>
    <row r="52" spans="2:5" s="4" customFormat="1" ht="11.25" customHeight="1" thickBot="1" x14ac:dyDescent="0.25">
      <c r="B52" s="48" t="s">
        <v>159</v>
      </c>
      <c r="C52" s="171">
        <v>-316</v>
      </c>
      <c r="D52" s="157">
        <v>2162</v>
      </c>
      <c r="E52" s="171" t="s">
        <v>1</v>
      </c>
    </row>
    <row r="53" spans="2:5" s="4" customFormat="1" ht="11.25" customHeight="1" thickBot="1" x14ac:dyDescent="0.25">
      <c r="B53" s="49" t="s">
        <v>251</v>
      </c>
      <c r="C53" s="92">
        <v>-17060</v>
      </c>
      <c r="D53" s="92">
        <v>3218</v>
      </c>
      <c r="E53" s="172" t="s">
        <v>1</v>
      </c>
    </row>
    <row r="54" spans="2:5" s="4" customFormat="1" ht="11.25" customHeight="1" x14ac:dyDescent="0.2">
      <c r="B54" s="177"/>
      <c r="C54" s="178"/>
      <c r="D54" s="178"/>
      <c r="E54" s="179"/>
    </row>
    <row r="55" spans="2:5" s="4" customFormat="1" ht="11.25" customHeight="1" x14ac:dyDescent="0.2">
      <c r="B55" s="2" t="s">
        <v>107</v>
      </c>
      <c r="C55" s="108"/>
      <c r="D55" s="108"/>
    </row>
    <row r="56" spans="2:5" s="4" customFormat="1" ht="11.25" customHeight="1" x14ac:dyDescent="0.25">
      <c r="B56" s="25"/>
      <c r="C56" s="108"/>
      <c r="D56" s="108"/>
    </row>
    <row r="57" spans="2:5" s="4" customFormat="1" ht="11.25" customHeight="1" thickBot="1" x14ac:dyDescent="0.25">
      <c r="B57" s="101" t="s">
        <v>248</v>
      </c>
      <c r="C57" s="94" t="s">
        <v>242</v>
      </c>
      <c r="D57" s="94" t="s">
        <v>243</v>
      </c>
      <c r="E57" s="94" t="s">
        <v>140</v>
      </c>
    </row>
    <row r="58" spans="2:5" s="4" customFormat="1" ht="11.25" customHeight="1" x14ac:dyDescent="0.2">
      <c r="B58" s="50" t="s">
        <v>108</v>
      </c>
      <c r="C58" s="173">
        <v>45159</v>
      </c>
      <c r="D58" s="173">
        <v>42880</v>
      </c>
      <c r="E58" s="174">
        <f>C58/D58-1</f>
        <v>5.314832089552235E-2</v>
      </c>
    </row>
    <row r="59" spans="2:5" s="4" customFormat="1" ht="11.25" customHeight="1" x14ac:dyDescent="0.2">
      <c r="B59" s="28" t="s">
        <v>48</v>
      </c>
      <c r="C59" s="89">
        <v>-36811</v>
      </c>
      <c r="D59" s="89">
        <v>-35648</v>
      </c>
      <c r="E59" s="156">
        <f>C59/D59-1</f>
        <v>3.2624551166965832E-2</v>
      </c>
    </row>
    <row r="60" spans="2:5" s="4" customFormat="1" ht="23.5" thickBot="1" x14ac:dyDescent="0.25">
      <c r="B60" s="52" t="s">
        <v>81</v>
      </c>
      <c r="C60" s="90">
        <v>5870</v>
      </c>
      <c r="D60" s="90">
        <v>-1668</v>
      </c>
      <c r="E60" s="45" t="s">
        <v>1</v>
      </c>
    </row>
    <row r="61" spans="2:5" s="4" customFormat="1" ht="11.25" customHeight="1" thickBot="1" x14ac:dyDescent="0.25">
      <c r="B61" s="53" t="s">
        <v>218</v>
      </c>
      <c r="C61" s="91">
        <f>SUM(C58:C60)</f>
        <v>14218</v>
      </c>
      <c r="D61" s="91">
        <f>SUM(D58:D60)</f>
        <v>5564</v>
      </c>
      <c r="E61" s="175">
        <f t="shared" ref="E61:E66" si="4">C61/D61-1</f>
        <v>1.5553558590941767</v>
      </c>
    </row>
    <row r="62" spans="2:5" s="4" customFormat="1" ht="11.25" customHeight="1" x14ac:dyDescent="0.2">
      <c r="B62" s="47" t="s">
        <v>106</v>
      </c>
      <c r="C62" s="88">
        <v>-1858</v>
      </c>
      <c r="D62" s="88">
        <v>-1740</v>
      </c>
      <c r="E62" s="140">
        <f t="shared" si="4"/>
        <v>6.7816091954022939E-2</v>
      </c>
    </row>
    <row r="63" spans="2:5" s="4" customFormat="1" ht="11.25" customHeight="1" x14ac:dyDescent="0.2">
      <c r="B63" s="28" t="s">
        <v>54</v>
      </c>
      <c r="C63" s="51">
        <v>-772</v>
      </c>
      <c r="D63" s="89">
        <v>-1596</v>
      </c>
      <c r="E63" s="156">
        <f t="shared" si="4"/>
        <v>-0.51629072681704269</v>
      </c>
    </row>
    <row r="64" spans="2:5" s="4" customFormat="1" ht="11.25" customHeight="1" thickBot="1" x14ac:dyDescent="0.25">
      <c r="B64" s="52" t="s">
        <v>55</v>
      </c>
      <c r="C64" s="45">
        <v>-905</v>
      </c>
      <c r="D64" s="45">
        <v>131</v>
      </c>
      <c r="E64" s="45" t="s">
        <v>1</v>
      </c>
    </row>
    <row r="65" spans="2:5" s="4" customFormat="1" ht="11.25" customHeight="1" thickBot="1" x14ac:dyDescent="0.25">
      <c r="B65" s="54" t="s">
        <v>101</v>
      </c>
      <c r="C65" s="91">
        <f>SUM(C61:C64)</f>
        <v>10683</v>
      </c>
      <c r="D65" s="91">
        <f>SUM(D61:D64)</f>
        <v>2359</v>
      </c>
      <c r="E65" s="175">
        <f t="shared" si="4"/>
        <v>3.5286138194150061</v>
      </c>
    </row>
    <row r="66" spans="2:5" s="4" customFormat="1" ht="11.25" customHeight="1" thickBot="1" x14ac:dyDescent="0.25">
      <c r="B66" s="49" t="s">
        <v>175</v>
      </c>
      <c r="C66" s="92">
        <v>10683</v>
      </c>
      <c r="D66" s="92">
        <v>2359</v>
      </c>
      <c r="E66" s="159">
        <f t="shared" si="4"/>
        <v>3.5286138194150061</v>
      </c>
    </row>
    <row r="67" spans="2:5" s="4" customFormat="1" ht="11.25" customHeight="1" x14ac:dyDescent="0.25">
      <c r="C67" s="25"/>
      <c r="D67" s="25"/>
      <c r="E67" s="25"/>
    </row>
    <row r="68" spans="2:5" s="4" customFormat="1" ht="11.25" customHeight="1" x14ac:dyDescent="0.25">
      <c r="B68" s="1" t="s">
        <v>109</v>
      </c>
      <c r="C68" s="25"/>
      <c r="D68" s="25"/>
      <c r="E68" s="25"/>
    </row>
    <row r="69" spans="2:5" s="4" customFormat="1" ht="11.25" customHeight="1" x14ac:dyDescent="0.25">
      <c r="B69" s="25"/>
      <c r="C69" s="25"/>
      <c r="D69" s="25"/>
      <c r="E69" s="25"/>
    </row>
    <row r="70" spans="2:5" s="4" customFormat="1" ht="11.25" customHeight="1" thickBot="1" x14ac:dyDescent="0.25">
      <c r="B70" s="101" t="s">
        <v>198</v>
      </c>
      <c r="C70" s="94" t="s">
        <v>242</v>
      </c>
      <c r="D70" s="94" t="s">
        <v>243</v>
      </c>
      <c r="E70" s="94" t="s">
        <v>140</v>
      </c>
    </row>
    <row r="71" spans="2:5" s="4" customFormat="1" ht="11.25" customHeight="1" x14ac:dyDescent="0.2">
      <c r="B71" s="55" t="s">
        <v>47</v>
      </c>
      <c r="C71" s="178">
        <v>17787</v>
      </c>
      <c r="D71" s="178">
        <v>13889</v>
      </c>
      <c r="E71" s="180">
        <f>C71/D71-1</f>
        <v>0.28065375476996191</v>
      </c>
    </row>
    <row r="72" spans="2:5" s="4" customFormat="1" ht="11.25" customHeight="1" x14ac:dyDescent="0.2">
      <c r="B72" s="184" t="s">
        <v>48</v>
      </c>
      <c r="C72" s="185">
        <v>-14489</v>
      </c>
      <c r="D72" s="185">
        <v>-10916</v>
      </c>
      <c r="E72" s="186">
        <f>C72/D72-1</f>
        <v>0.32731769879076578</v>
      </c>
    </row>
    <row r="73" spans="2:5" s="4" customFormat="1" ht="11.5" x14ac:dyDescent="0.2">
      <c r="B73" s="56" t="s">
        <v>110</v>
      </c>
      <c r="C73" s="166">
        <v>4090</v>
      </c>
      <c r="D73" s="165">
        <v>-531</v>
      </c>
      <c r="E73" s="165" t="s">
        <v>1</v>
      </c>
    </row>
    <row r="74" spans="2:5" s="4" customFormat="1" ht="11.25" customHeight="1" thickBot="1" x14ac:dyDescent="0.25">
      <c r="B74" s="41" t="s">
        <v>82</v>
      </c>
      <c r="C74" s="187">
        <v>-19</v>
      </c>
      <c r="D74" s="187">
        <v>390</v>
      </c>
      <c r="E74" s="187" t="s">
        <v>1</v>
      </c>
    </row>
    <row r="75" spans="2:5" s="4" customFormat="1" ht="11.25" customHeight="1" thickBot="1" x14ac:dyDescent="0.25">
      <c r="B75" s="44" t="s">
        <v>219</v>
      </c>
      <c r="C75" s="181">
        <f>SUM(C71:C74)</f>
        <v>7369</v>
      </c>
      <c r="D75" s="181">
        <f>SUM(D71:D74)</f>
        <v>2832</v>
      </c>
      <c r="E75" s="182">
        <f>C75/D75-1</f>
        <v>1.6020480225988702</v>
      </c>
    </row>
    <row r="76" spans="2:5" s="4" customFormat="1" ht="11.25" customHeight="1" x14ac:dyDescent="0.2">
      <c r="B76" s="40" t="s">
        <v>53</v>
      </c>
      <c r="C76" s="185">
        <v>-1122</v>
      </c>
      <c r="D76" s="185">
        <v>-1074</v>
      </c>
      <c r="E76" s="186">
        <f t="shared" ref="E76:E81" si="5">C76/D76-1</f>
        <v>4.4692737430167551E-2</v>
      </c>
    </row>
    <row r="77" spans="2:5" s="4" customFormat="1" ht="11.25" customHeight="1" x14ac:dyDescent="0.2">
      <c r="B77" s="24" t="s">
        <v>54</v>
      </c>
      <c r="C77" s="166">
        <v>-1325</v>
      </c>
      <c r="D77" s="165">
        <v>-980</v>
      </c>
      <c r="E77" s="167">
        <f t="shared" si="5"/>
        <v>0.3520408163265305</v>
      </c>
    </row>
    <row r="78" spans="2:5" s="4" customFormat="1" ht="11.25" customHeight="1" thickBot="1" x14ac:dyDescent="0.25">
      <c r="B78" s="41" t="s">
        <v>55</v>
      </c>
      <c r="C78" s="188">
        <v>-1200</v>
      </c>
      <c r="D78" s="187">
        <v>-274</v>
      </c>
      <c r="E78" s="189">
        <f t="shared" si="5"/>
        <v>3.3795620437956204</v>
      </c>
    </row>
    <row r="79" spans="2:5" s="4" customFormat="1" ht="11.25" customHeight="1" thickBot="1" x14ac:dyDescent="0.25">
      <c r="B79" s="44" t="s">
        <v>97</v>
      </c>
      <c r="C79" s="181">
        <v>3722</v>
      </c>
      <c r="D79" s="183">
        <v>504</v>
      </c>
      <c r="E79" s="182">
        <f t="shared" si="5"/>
        <v>6.3849206349206353</v>
      </c>
    </row>
    <row r="80" spans="2:5" s="4" customFormat="1" ht="11.25" customHeight="1" thickBot="1" x14ac:dyDescent="0.25">
      <c r="B80" s="41" t="s">
        <v>159</v>
      </c>
      <c r="C80" s="187" t="s">
        <v>1</v>
      </c>
      <c r="D80" s="187">
        <v>15</v>
      </c>
      <c r="E80" s="189" t="s">
        <v>1</v>
      </c>
    </row>
    <row r="81" spans="2:5" s="4" customFormat="1" ht="11.25" customHeight="1" thickBot="1" x14ac:dyDescent="0.25">
      <c r="B81" s="43" t="s">
        <v>175</v>
      </c>
      <c r="C81" s="181">
        <v>3722</v>
      </c>
      <c r="D81" s="183">
        <v>519</v>
      </c>
      <c r="E81" s="182">
        <f t="shared" si="5"/>
        <v>6.1714836223506744</v>
      </c>
    </row>
    <row r="82" spans="2:5" s="4" customFormat="1" ht="11.25" customHeight="1" x14ac:dyDescent="0.25">
      <c r="B82" s="25"/>
      <c r="C82" s="25"/>
      <c r="D82" s="25"/>
      <c r="E82" s="25"/>
    </row>
    <row r="83" spans="2:5" s="4" customFormat="1" ht="13" x14ac:dyDescent="0.25">
      <c r="B83" s="1" t="s">
        <v>112</v>
      </c>
      <c r="C83" s="25"/>
      <c r="D83" s="25"/>
      <c r="E83" s="25"/>
    </row>
    <row r="84" spans="2:5" s="4" customFormat="1" ht="11.25" customHeight="1" x14ac:dyDescent="0.25">
      <c r="B84" s="25"/>
      <c r="C84" s="25"/>
      <c r="D84" s="25"/>
      <c r="E84" s="25"/>
    </row>
    <row r="85" spans="2:5" s="4" customFormat="1" ht="11.25" customHeight="1" thickBot="1" x14ac:dyDescent="0.25">
      <c r="B85" s="101" t="s">
        <v>198</v>
      </c>
      <c r="C85" s="94" t="s">
        <v>242</v>
      </c>
      <c r="D85" s="94" t="s">
        <v>243</v>
      </c>
      <c r="E85" s="94" t="s">
        <v>140</v>
      </c>
    </row>
    <row r="86" spans="2:5" s="4" customFormat="1" ht="11.25" customHeight="1" x14ac:dyDescent="0.2">
      <c r="B86" s="36" t="s">
        <v>47</v>
      </c>
      <c r="C86" s="173">
        <v>1649</v>
      </c>
      <c r="D86" s="173">
        <v>4492</v>
      </c>
      <c r="E86" s="174">
        <f>C86/D86-1</f>
        <v>-0.6329029385574354</v>
      </c>
    </row>
    <row r="87" spans="2:5" s="4" customFormat="1" ht="11.25" customHeight="1" thickBot="1" x14ac:dyDescent="0.25">
      <c r="B87" s="57" t="s">
        <v>48</v>
      </c>
      <c r="C87" s="157">
        <v>-2437</v>
      </c>
      <c r="D87" s="157">
        <v>-4288</v>
      </c>
      <c r="E87" s="158">
        <f t="shared" ref="E87:E93" si="6">C87/D87-1</f>
        <v>-0.43166977611940294</v>
      </c>
    </row>
    <row r="88" spans="2:5" s="4" customFormat="1" ht="11.25" customHeight="1" thickBot="1" x14ac:dyDescent="0.25">
      <c r="B88" s="39" t="s">
        <v>51</v>
      </c>
      <c r="C88" s="92">
        <f>C87+C86</f>
        <v>-788</v>
      </c>
      <c r="D88" s="92">
        <f>D87+D86</f>
        <v>204</v>
      </c>
      <c r="E88" s="172" t="s">
        <v>1</v>
      </c>
    </row>
    <row r="89" spans="2:5" s="4" customFormat="1" ht="11.25" customHeight="1" x14ac:dyDescent="0.2">
      <c r="B89" s="58" t="s">
        <v>113</v>
      </c>
      <c r="C89" s="51">
        <v>-286</v>
      </c>
      <c r="D89" s="51">
        <v>-390</v>
      </c>
      <c r="E89" s="156">
        <f t="shared" si="6"/>
        <v>-0.26666666666666672</v>
      </c>
    </row>
    <row r="90" spans="2:5" s="4" customFormat="1" ht="11.25" customHeight="1" x14ac:dyDescent="0.2">
      <c r="B90" s="40" t="s">
        <v>54</v>
      </c>
      <c r="C90" s="37">
        <v>-118</v>
      </c>
      <c r="D90" s="37">
        <v>-357</v>
      </c>
      <c r="E90" s="140">
        <f t="shared" si="6"/>
        <v>-0.669467787114846</v>
      </c>
    </row>
    <row r="91" spans="2:5" s="4" customFormat="1" ht="11.25" customHeight="1" thickBot="1" x14ac:dyDescent="0.25">
      <c r="B91" s="38" t="s">
        <v>55</v>
      </c>
      <c r="C91" s="171">
        <v>-136</v>
      </c>
      <c r="D91" s="171">
        <v>-70</v>
      </c>
      <c r="E91" s="158">
        <f t="shared" si="6"/>
        <v>0.94285714285714284</v>
      </c>
    </row>
    <row r="92" spans="2:5" s="4" customFormat="1" ht="11.25" customHeight="1" thickBot="1" x14ac:dyDescent="0.25">
      <c r="B92" s="39" t="s">
        <v>97</v>
      </c>
      <c r="C92" s="92">
        <f>SUM(C88:C91)</f>
        <v>-1328</v>
      </c>
      <c r="D92" s="92">
        <f>SUM(D88:D91)</f>
        <v>-613</v>
      </c>
      <c r="E92" s="159">
        <f t="shared" si="6"/>
        <v>1.1663947797716152</v>
      </c>
    </row>
    <row r="93" spans="2:5" s="4" customFormat="1" ht="11.25" customHeight="1" thickBot="1" x14ac:dyDescent="0.25">
      <c r="B93" s="43" t="s">
        <v>175</v>
      </c>
      <c r="C93" s="161">
        <v>-1328</v>
      </c>
      <c r="D93" s="190">
        <v>-613</v>
      </c>
      <c r="E93" s="153">
        <f t="shared" si="6"/>
        <v>1.1663947797716152</v>
      </c>
    </row>
    <row r="94" spans="2:5" s="4" customFormat="1" ht="11.25" customHeight="1" x14ac:dyDescent="0.25">
      <c r="B94" s="25"/>
      <c r="C94" s="25"/>
      <c r="D94" s="25"/>
      <c r="E94" s="25"/>
    </row>
    <row r="95" spans="2:5" s="4" customFormat="1" ht="11.25" customHeight="1" x14ac:dyDescent="0.25">
      <c r="B95" s="1" t="s">
        <v>114</v>
      </c>
      <c r="C95" s="25"/>
      <c r="D95" s="25"/>
      <c r="E95" s="25"/>
    </row>
    <row r="96" spans="2:5" s="4" customFormat="1" ht="11.25" customHeight="1" x14ac:dyDescent="0.25">
      <c r="B96" s="25"/>
      <c r="C96" s="25"/>
      <c r="D96" s="25"/>
      <c r="E96" s="25"/>
    </row>
    <row r="97" spans="2:5" s="4" customFormat="1" ht="11.25" customHeight="1" thickBot="1" x14ac:dyDescent="0.25">
      <c r="B97" s="101" t="s">
        <v>198</v>
      </c>
      <c r="C97" s="94" t="s">
        <v>242</v>
      </c>
      <c r="D97" s="94" t="s">
        <v>243</v>
      </c>
      <c r="E97" s="94" t="s">
        <v>140</v>
      </c>
    </row>
    <row r="98" spans="2:5" s="4" customFormat="1" ht="11.25" customHeight="1" x14ac:dyDescent="0.2">
      <c r="B98" s="59" t="s">
        <v>47</v>
      </c>
      <c r="C98" s="191">
        <v>89953</v>
      </c>
      <c r="D98" s="191">
        <v>72004</v>
      </c>
      <c r="E98" s="192">
        <f>C98/D98-1</f>
        <v>0.2492778178990056</v>
      </c>
    </row>
    <row r="99" spans="2:5" s="4" customFormat="1" ht="12" thickBot="1" x14ac:dyDescent="0.25">
      <c r="B99" s="40" t="s">
        <v>48</v>
      </c>
      <c r="C99" s="88">
        <v>-92067</v>
      </c>
      <c r="D99" s="88">
        <v>-44466</v>
      </c>
      <c r="E99" s="140">
        <f t="shared" ref="E99:E108" si="7">C99/D99-1</f>
        <v>1.07050330589664</v>
      </c>
    </row>
    <row r="100" spans="2:5" s="4" customFormat="1" ht="11.25" customHeight="1" thickBot="1" x14ac:dyDescent="0.25">
      <c r="B100" s="60" t="s">
        <v>218</v>
      </c>
      <c r="C100" s="193">
        <f>C98+C99</f>
        <v>-2114</v>
      </c>
      <c r="D100" s="193">
        <f>D98+D99</f>
        <v>27538</v>
      </c>
      <c r="E100" s="194">
        <f t="shared" si="7"/>
        <v>-1.0767666497203865</v>
      </c>
    </row>
    <row r="101" spans="2:5" s="4" customFormat="1" ht="11.25" customHeight="1" x14ac:dyDescent="0.2">
      <c r="B101" s="40" t="s">
        <v>53</v>
      </c>
      <c r="C101" s="88">
        <v>-5616</v>
      </c>
      <c r="D101" s="88">
        <v>-6428</v>
      </c>
      <c r="E101" s="140">
        <f t="shared" si="7"/>
        <v>-0.12632233976353457</v>
      </c>
    </row>
    <row r="102" spans="2:5" s="4" customFormat="1" ht="11.25" customHeight="1" x14ac:dyDescent="0.2">
      <c r="B102" s="24" t="s">
        <v>54</v>
      </c>
      <c r="C102" s="89">
        <v>-9798</v>
      </c>
      <c r="D102" s="89">
        <v>-6542</v>
      </c>
      <c r="E102" s="156">
        <f t="shared" si="7"/>
        <v>0.49770712320391319</v>
      </c>
    </row>
    <row r="103" spans="2:5" s="4" customFormat="1" ht="11.25" customHeight="1" thickBot="1" x14ac:dyDescent="0.25">
      <c r="B103" s="41" t="s">
        <v>55</v>
      </c>
      <c r="C103" s="90">
        <v>1153</v>
      </c>
      <c r="D103" s="90">
        <v>3057</v>
      </c>
      <c r="E103" s="145">
        <f t="shared" si="7"/>
        <v>-0.62283284265619887</v>
      </c>
    </row>
    <row r="104" spans="2:5" s="4" customFormat="1" ht="11.25" customHeight="1" thickBot="1" x14ac:dyDescent="0.25">
      <c r="B104" s="44" t="s">
        <v>84</v>
      </c>
      <c r="C104" s="91">
        <f>SUM(C100:C103)</f>
        <v>-16375</v>
      </c>
      <c r="D104" s="91">
        <f>SUM(D100:D103)</f>
        <v>17625</v>
      </c>
      <c r="E104" s="175">
        <f t="shared" si="7"/>
        <v>-1.9290780141843973</v>
      </c>
    </row>
    <row r="105" spans="2:5" s="4" customFormat="1" ht="11.25" customHeight="1" thickBot="1" x14ac:dyDescent="0.25">
      <c r="B105" s="41" t="s">
        <v>103</v>
      </c>
      <c r="C105" s="45">
        <v>-807</v>
      </c>
      <c r="D105" s="90">
        <v>-2294</v>
      </c>
      <c r="E105" s="145">
        <f t="shared" si="7"/>
        <v>-0.64821272885789016</v>
      </c>
    </row>
    <row r="106" spans="2:5" s="4" customFormat="1" ht="11.25" customHeight="1" thickBot="1" x14ac:dyDescent="0.25">
      <c r="B106" s="44" t="s">
        <v>201</v>
      </c>
      <c r="C106" s="91">
        <f>C105+C104</f>
        <v>-17182</v>
      </c>
      <c r="D106" s="91">
        <f>D105+D104</f>
        <v>15331</v>
      </c>
      <c r="E106" s="175">
        <f t="shared" si="7"/>
        <v>-2.1207357641380211</v>
      </c>
    </row>
    <row r="107" spans="2:5" s="4" customFormat="1" ht="11.25" customHeight="1" thickBot="1" x14ac:dyDescent="0.25">
      <c r="B107" s="39" t="s">
        <v>4</v>
      </c>
      <c r="C107" s="92">
        <v>-14983</v>
      </c>
      <c r="D107" s="92">
        <v>18970</v>
      </c>
      <c r="E107" s="159">
        <f t="shared" si="7"/>
        <v>-1.7898260411175539</v>
      </c>
    </row>
    <row r="108" spans="2:5" s="4" customFormat="1" ht="11.25" customHeight="1" thickBot="1" x14ac:dyDescent="0.25">
      <c r="B108" s="44" t="s">
        <v>102</v>
      </c>
      <c r="C108" s="91">
        <v>-15013</v>
      </c>
      <c r="D108" s="91">
        <v>18865</v>
      </c>
      <c r="E108" s="175">
        <f t="shared" si="7"/>
        <v>-1.7958123509143917</v>
      </c>
    </row>
    <row r="109" spans="2:5" s="4" customFormat="1" ht="11.25" customHeight="1" x14ac:dyDescent="0.25">
      <c r="B109" s="25"/>
      <c r="C109" s="25"/>
      <c r="D109" s="25"/>
      <c r="E109" s="25"/>
    </row>
    <row r="110" spans="2:5" s="4" customFormat="1" ht="11.25" customHeight="1" x14ac:dyDescent="0.25">
      <c r="B110" s="1" t="s">
        <v>116</v>
      </c>
      <c r="C110" s="25"/>
      <c r="D110" s="25"/>
      <c r="E110" s="25"/>
    </row>
    <row r="111" spans="2:5" s="4" customFormat="1" ht="11.5" x14ac:dyDescent="0.25">
      <c r="B111" s="25"/>
      <c r="C111" s="25"/>
      <c r="D111" s="25"/>
      <c r="E111" s="25"/>
    </row>
    <row r="112" spans="2:5" s="4" customFormat="1" ht="11.25" customHeight="1" thickBot="1" x14ac:dyDescent="0.25">
      <c r="B112" s="101" t="s">
        <v>198</v>
      </c>
      <c r="C112" s="94" t="s">
        <v>242</v>
      </c>
      <c r="D112" s="94" t="s">
        <v>243</v>
      </c>
      <c r="E112" s="94" t="s">
        <v>140</v>
      </c>
    </row>
    <row r="113" spans="1:5" s="4" customFormat="1" ht="11.25" customHeight="1" thickBot="1" x14ac:dyDescent="0.25">
      <c r="B113" s="41" t="s">
        <v>53</v>
      </c>
      <c r="C113" s="90">
        <v>-2617</v>
      </c>
      <c r="D113" s="90">
        <v>-2633</v>
      </c>
      <c r="E113" s="145">
        <f>C113/D113-1</f>
        <v>-6.0767185719711181E-3</v>
      </c>
    </row>
    <row r="114" spans="1:5" s="4" customFormat="1" ht="11.25" customHeight="1" thickBot="1" x14ac:dyDescent="0.25">
      <c r="B114" s="44" t="s">
        <v>117</v>
      </c>
      <c r="C114" s="91">
        <v>-2617</v>
      </c>
      <c r="D114" s="91">
        <v>-2633</v>
      </c>
      <c r="E114" s="175">
        <f t="shared" ref="E114:E117" si="8">C114/D114-1</f>
        <v>-6.0767185719711181E-3</v>
      </c>
    </row>
    <row r="115" spans="1:5" s="4" customFormat="1" ht="11.25" customHeight="1" thickBot="1" x14ac:dyDescent="0.25">
      <c r="B115" s="39" t="s">
        <v>111</v>
      </c>
      <c r="C115" s="92">
        <v>-2617</v>
      </c>
      <c r="D115" s="92">
        <v>-2633</v>
      </c>
      <c r="E115" s="159">
        <f t="shared" si="8"/>
        <v>-6.0767185719711181E-3</v>
      </c>
    </row>
    <row r="116" spans="1:5" s="4" customFormat="1" ht="11.25" customHeight="1" thickBot="1" x14ac:dyDescent="0.25">
      <c r="B116" s="44" t="s">
        <v>4</v>
      </c>
      <c r="C116" s="91">
        <v>-2617</v>
      </c>
      <c r="D116" s="91">
        <v>-2633</v>
      </c>
      <c r="E116" s="175">
        <f t="shared" si="8"/>
        <v>-6.0767185719711181E-3</v>
      </c>
    </row>
    <row r="117" spans="1:5" s="4" customFormat="1" ht="11.25" customHeight="1" thickBot="1" x14ac:dyDescent="0.25">
      <c r="B117" s="39" t="s">
        <v>102</v>
      </c>
      <c r="C117" s="92">
        <v>-2617</v>
      </c>
      <c r="D117" s="92">
        <v>-2633</v>
      </c>
      <c r="E117" s="159">
        <f t="shared" si="8"/>
        <v>-6.0767185719711181E-3</v>
      </c>
    </row>
    <row r="118" spans="1:5" s="4" customFormat="1" ht="11.25" customHeight="1" x14ac:dyDescent="0.25">
      <c r="B118" s="25"/>
      <c r="C118" s="25"/>
      <c r="D118" s="25"/>
      <c r="E118" s="25"/>
    </row>
    <row r="119" spans="1:5" s="4" customFormat="1" ht="11.25" customHeight="1" x14ac:dyDescent="0.25">
      <c r="B119" s="25"/>
      <c r="C119" s="25"/>
      <c r="D119" s="25"/>
      <c r="E119" s="25"/>
    </row>
    <row r="120" spans="1:5" s="4" customFormat="1" ht="11.25" customHeight="1" x14ac:dyDescent="0.25">
      <c r="B120" s="25"/>
      <c r="C120" s="25"/>
      <c r="D120" s="25"/>
      <c r="E120" s="25"/>
    </row>
    <row r="121" spans="1:5" s="4" customFormat="1" ht="11.25" customHeight="1" x14ac:dyDescent="0.25">
      <c r="B121" s="25"/>
      <c r="C121" s="25"/>
      <c r="D121" s="25"/>
      <c r="E121" s="25"/>
    </row>
    <row r="122" spans="1:5" s="4" customFormat="1" ht="11.25" customHeight="1" x14ac:dyDescent="0.25">
      <c r="B122" s="25"/>
      <c r="C122" s="25"/>
      <c r="D122" s="25"/>
      <c r="E122" s="25"/>
    </row>
    <row r="123" spans="1:5" s="4" customFormat="1" ht="11.25" customHeight="1" x14ac:dyDescent="0.25">
      <c r="B123" s="25"/>
      <c r="C123" s="25"/>
      <c r="D123" s="25"/>
      <c r="E123" s="25"/>
    </row>
    <row r="124" spans="1:5" s="4" customFormat="1" ht="11.25" customHeight="1" x14ac:dyDescent="0.25">
      <c r="B124" s="25"/>
      <c r="C124" s="25"/>
      <c r="D124" s="25"/>
      <c r="E124" s="25"/>
    </row>
    <row r="125" spans="1:5" s="4" customFormat="1" ht="11.25" customHeight="1" x14ac:dyDescent="0.25">
      <c r="B125" s="25"/>
      <c r="C125" s="25"/>
      <c r="D125" s="25"/>
      <c r="E125" s="25"/>
    </row>
    <row r="126" spans="1:5" s="4" customFormat="1" ht="11.25" customHeight="1" x14ac:dyDescent="0.25">
      <c r="B126" s="25"/>
      <c r="C126" s="25"/>
      <c r="D126" s="25"/>
      <c r="E126" s="25"/>
    </row>
    <row r="127" spans="1:5" s="4" customFormat="1" ht="11.25" customHeight="1" x14ac:dyDescent="0.25">
      <c r="B127" s="25"/>
      <c r="C127" s="25"/>
      <c r="D127" s="25"/>
      <c r="E127" s="25"/>
    </row>
    <row r="128" spans="1:5" s="4" customFormat="1" ht="11.25" customHeight="1" x14ac:dyDescent="0.35">
      <c r="A128"/>
      <c r="B128" s="25"/>
      <c r="C128" s="25"/>
      <c r="D128" s="25"/>
      <c r="E128" s="25"/>
    </row>
  </sheetData>
  <phoneticPr fontId="7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A1:E10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81640625" customWidth="1"/>
  </cols>
  <sheetData>
    <row r="1" spans="1:5" x14ac:dyDescent="0.35">
      <c r="A1" s="4"/>
    </row>
    <row r="2" spans="1:5" x14ac:dyDescent="0.35">
      <c r="B2" s="2" t="s">
        <v>118</v>
      </c>
    </row>
    <row r="3" spans="1:5" ht="12.75" customHeight="1" x14ac:dyDescent="0.35">
      <c r="B3" t="s">
        <v>258</v>
      </c>
    </row>
    <row r="4" spans="1:5" ht="12.75" customHeight="1" x14ac:dyDescent="0.35"/>
    <row r="5" spans="1:5" s="4" customFormat="1" ht="11.25" customHeight="1" thickBot="1" x14ac:dyDescent="0.25">
      <c r="B5" s="98" t="s">
        <v>199</v>
      </c>
      <c r="C5" s="99" t="s">
        <v>242</v>
      </c>
      <c r="D5" s="99" t="s">
        <v>243</v>
      </c>
      <c r="E5" s="99" t="s">
        <v>220</v>
      </c>
    </row>
    <row r="6" spans="1:5" s="4" customFormat="1" ht="11.25" customHeight="1" x14ac:dyDescent="0.2">
      <c r="B6" s="29" t="s">
        <v>47</v>
      </c>
      <c r="C6" s="122">
        <v>211795</v>
      </c>
      <c r="D6" s="122">
        <v>220847</v>
      </c>
      <c r="E6" s="30">
        <f>C6/D6-1</f>
        <v>-4.0987652084927606E-2</v>
      </c>
    </row>
    <row r="7" spans="1:5" s="4" customFormat="1" ht="11.25" customHeight="1" x14ac:dyDescent="0.2">
      <c r="B7" s="31" t="s">
        <v>160</v>
      </c>
      <c r="C7" s="123">
        <v>-144360</v>
      </c>
      <c r="D7" s="123">
        <v>420144</v>
      </c>
      <c r="E7" s="32">
        <f t="shared" ref="E7:E10" si="0">C7/D7-1</f>
        <v>-1.3435964812064434</v>
      </c>
    </row>
    <row r="8" spans="1:5" s="4" customFormat="1" ht="11.25" customHeight="1" x14ac:dyDescent="0.2">
      <c r="B8" s="33" t="s">
        <v>4</v>
      </c>
      <c r="C8" s="124">
        <v>-138449</v>
      </c>
      <c r="D8" s="124">
        <v>428211</v>
      </c>
      <c r="E8" s="34">
        <f t="shared" si="0"/>
        <v>-1.3233195784321281</v>
      </c>
    </row>
    <row r="9" spans="1:5" s="4" customFormat="1" ht="11.25" customHeight="1" x14ac:dyDescent="0.25">
      <c r="B9" s="35" t="s">
        <v>102</v>
      </c>
      <c r="C9" s="125">
        <v>103136</v>
      </c>
      <c r="D9" s="125">
        <v>137760</v>
      </c>
      <c r="E9" s="127">
        <f t="shared" si="0"/>
        <v>-0.25133565621370502</v>
      </c>
    </row>
    <row r="10" spans="1:5" s="4" customFormat="1" ht="11.25" customHeight="1" x14ac:dyDescent="0.25">
      <c r="B10" s="33" t="s">
        <v>161</v>
      </c>
      <c r="C10" s="126">
        <v>-118982</v>
      </c>
      <c r="D10" s="126">
        <v>465239</v>
      </c>
      <c r="E10" s="128">
        <f t="shared" si="0"/>
        <v>-1.2557438219925672</v>
      </c>
    </row>
    <row r="11" spans="1:5" s="4" customFormat="1" ht="11.25" customHeight="1" x14ac:dyDescent="0.2">
      <c r="C11" s="108"/>
      <c r="D11" s="108"/>
    </row>
    <row r="12" spans="1:5" s="4" customFormat="1" ht="11.25" customHeight="1" x14ac:dyDescent="0.2">
      <c r="C12" s="108"/>
      <c r="D12" s="108"/>
    </row>
    <row r="13" spans="1:5" s="4" customFormat="1" ht="11.25" customHeight="1" x14ac:dyDescent="0.2">
      <c r="C13" s="106"/>
      <c r="D13" s="108"/>
    </row>
    <row r="14" spans="1:5" s="4" customFormat="1" ht="11.25" customHeight="1" x14ac:dyDescent="0.2">
      <c r="C14" s="108"/>
      <c r="D14" s="108"/>
    </row>
    <row r="15" spans="1:5" s="4" customFormat="1" ht="11.25" customHeight="1" x14ac:dyDescent="0.2">
      <c r="C15" s="108"/>
      <c r="D15" s="108"/>
    </row>
    <row r="16" spans="1:5" s="4" customFormat="1" ht="11.25" customHeight="1" x14ac:dyDescent="0.2">
      <c r="C16" s="108"/>
      <c r="D16" s="108"/>
    </row>
    <row r="17" spans="3:4" s="4" customFormat="1" ht="11.25" customHeight="1" x14ac:dyDescent="0.2">
      <c r="C17" s="108"/>
      <c r="D17" s="108"/>
    </row>
    <row r="18" spans="3:4" s="4" customFormat="1" ht="11.25" customHeight="1" x14ac:dyDescent="0.2">
      <c r="C18" s="106"/>
      <c r="D18" s="106"/>
    </row>
    <row r="19" spans="3:4" s="4" customFormat="1" ht="11.25" customHeight="1" x14ac:dyDescent="0.2">
      <c r="C19" s="108"/>
      <c r="D19" s="108"/>
    </row>
    <row r="20" spans="3:4" s="4" customFormat="1" ht="11.25" customHeight="1" x14ac:dyDescent="0.2">
      <c r="C20" s="108"/>
      <c r="D20" s="108"/>
    </row>
    <row r="21" spans="3:4" s="4" customFormat="1" ht="11.25" customHeight="1" x14ac:dyDescent="0.2">
      <c r="C21" s="108"/>
      <c r="D21" s="108"/>
    </row>
    <row r="22" spans="3:4" s="4" customFormat="1" ht="11.25" customHeight="1" x14ac:dyDescent="0.2">
      <c r="C22" s="106"/>
      <c r="D22" s="108"/>
    </row>
    <row r="23" spans="3:4" s="4" customFormat="1" ht="11.25" customHeight="1" x14ac:dyDescent="0.2">
      <c r="D23" s="109"/>
    </row>
    <row r="24" spans="3:4" s="4" customFormat="1" ht="11.25" customHeight="1" x14ac:dyDescent="0.2"/>
    <row r="25" spans="3:4" s="4" customFormat="1" ht="11.25" customHeight="1" x14ac:dyDescent="0.2">
      <c r="C25" s="106"/>
      <c r="D25" s="106"/>
    </row>
    <row r="26" spans="3:4" s="4" customFormat="1" ht="11.25" customHeight="1" x14ac:dyDescent="0.2">
      <c r="C26" s="108"/>
      <c r="D26" s="108"/>
    </row>
    <row r="27" spans="3:4" s="4" customFormat="1" ht="11.25" customHeight="1" x14ac:dyDescent="0.2">
      <c r="C27" s="108"/>
      <c r="D27" s="108"/>
    </row>
    <row r="28" spans="3:4" s="4" customFormat="1" ht="11.25" customHeight="1" x14ac:dyDescent="0.2">
      <c r="C28" s="108"/>
      <c r="D28" s="108"/>
    </row>
    <row r="29" spans="3:4" s="4" customFormat="1" ht="11.25" customHeight="1" x14ac:dyDescent="0.2">
      <c r="C29" s="108"/>
      <c r="D29" s="108"/>
    </row>
    <row r="30" spans="3:4" s="4" customFormat="1" ht="11.25" customHeight="1" x14ac:dyDescent="0.2">
      <c r="C30" s="108"/>
      <c r="D30" s="108"/>
    </row>
    <row r="31" spans="3:4" s="4" customFormat="1" ht="11.25" customHeight="1" x14ac:dyDescent="0.2">
      <c r="C31" s="108"/>
      <c r="D31" s="108"/>
    </row>
    <row r="32" spans="3:4" s="4" customFormat="1" ht="11.25" customHeight="1" x14ac:dyDescent="0.2">
      <c r="C32" s="108"/>
      <c r="D32" s="108"/>
    </row>
    <row r="33" spans="3:4" s="4" customFormat="1" ht="11.25" customHeight="1" x14ac:dyDescent="0.2"/>
    <row r="34" spans="3:4" s="4" customFormat="1" ht="11.25" customHeight="1" x14ac:dyDescent="0.2"/>
    <row r="35" spans="3:4" s="4" customFormat="1" ht="11.25" customHeight="1" x14ac:dyDescent="0.2"/>
    <row r="36" spans="3:4" s="4" customFormat="1" ht="11.25" customHeight="1" x14ac:dyDescent="0.2">
      <c r="C36" s="109"/>
      <c r="D36" s="109"/>
    </row>
    <row r="37" spans="3:4" s="4" customFormat="1" ht="11.25" customHeight="1" x14ac:dyDescent="0.2">
      <c r="C37" s="109"/>
      <c r="D37" s="109"/>
    </row>
    <row r="38" spans="3:4" s="4" customFormat="1" ht="11.25" customHeight="1" x14ac:dyDescent="0.2"/>
    <row r="39" spans="3:4" s="4" customFormat="1" ht="11.25" customHeight="1" x14ac:dyDescent="0.2"/>
    <row r="40" spans="3:4" s="4" customFormat="1" ht="11.25" customHeight="1" x14ac:dyDescent="0.2"/>
    <row r="41" spans="3:4" s="4" customFormat="1" ht="11.25" customHeight="1" x14ac:dyDescent="0.2">
      <c r="C41" s="108"/>
      <c r="D41" s="108"/>
    </row>
    <row r="42" spans="3:4" s="4" customFormat="1" ht="11.25" customHeight="1" x14ac:dyDescent="0.2">
      <c r="C42" s="108"/>
      <c r="D42" s="108"/>
    </row>
    <row r="43" spans="3:4" s="4" customFormat="1" ht="11.25" customHeight="1" x14ac:dyDescent="0.2">
      <c r="C43" s="108"/>
      <c r="D43" s="108"/>
    </row>
    <row r="44" spans="3:4" s="4" customFormat="1" ht="11.25" customHeight="1" x14ac:dyDescent="0.2">
      <c r="C44" s="108"/>
      <c r="D44" s="108"/>
    </row>
    <row r="45" spans="3:4" s="4" customFormat="1" ht="11.25" customHeight="1" x14ac:dyDescent="0.2">
      <c r="C45" s="106"/>
      <c r="D45" s="108"/>
    </row>
    <row r="46" spans="3:4" s="4" customFormat="1" ht="11.25" customHeight="1" x14ac:dyDescent="0.2">
      <c r="C46" s="108"/>
      <c r="D46" s="108"/>
    </row>
    <row r="47" spans="3:4" s="4" customFormat="1" ht="11.25" customHeight="1" x14ac:dyDescent="0.2">
      <c r="C47" s="108"/>
      <c r="D47" s="108"/>
    </row>
    <row r="48" spans="3:4" s="4" customFormat="1" ht="11.25" customHeight="1" x14ac:dyDescent="0.2">
      <c r="D48" s="109"/>
    </row>
    <row r="49" spans="3:4" s="4" customFormat="1" ht="11.25" customHeight="1" x14ac:dyDescent="0.2"/>
    <row r="50" spans="3:4" s="4" customFormat="1" ht="11.25" customHeight="1" x14ac:dyDescent="0.2">
      <c r="C50" s="108"/>
      <c r="D50" s="108"/>
    </row>
    <row r="51" spans="3:4" s="4" customFormat="1" ht="11.25" customHeight="1" x14ac:dyDescent="0.2">
      <c r="C51" s="108"/>
      <c r="D51" s="108"/>
    </row>
    <row r="52" spans="3:4" s="4" customFormat="1" ht="11.25" customHeight="1" x14ac:dyDescent="0.2">
      <c r="C52" s="108"/>
      <c r="D52" s="108"/>
    </row>
    <row r="53" spans="3:4" s="4" customFormat="1" ht="11.25" customHeight="1" x14ac:dyDescent="0.2">
      <c r="C53" s="108"/>
      <c r="D53" s="108"/>
    </row>
    <row r="54" spans="3:4" s="4" customFormat="1" ht="11.25" customHeight="1" x14ac:dyDescent="0.2">
      <c r="C54" s="108"/>
      <c r="D54" s="108"/>
    </row>
    <row r="55" spans="3:4" s="4" customFormat="1" ht="11.25" customHeight="1" x14ac:dyDescent="0.2">
      <c r="C55" s="108"/>
      <c r="D55" s="108"/>
    </row>
    <row r="56" spans="3:4" s="4" customFormat="1" ht="11.25" customHeight="1" x14ac:dyDescent="0.2">
      <c r="C56" s="108"/>
      <c r="D56" s="108"/>
    </row>
    <row r="57" spans="3:4" s="4" customFormat="1" ht="11.25" customHeight="1" x14ac:dyDescent="0.2">
      <c r="D57" s="109"/>
    </row>
    <row r="58" spans="3:4" s="4" customFormat="1" ht="11.25" customHeight="1" x14ac:dyDescent="0.2">
      <c r="D58" s="109"/>
    </row>
    <row r="59" spans="3:4" s="4" customFormat="1" ht="11.25" customHeight="1" x14ac:dyDescent="0.2">
      <c r="D59" s="109"/>
    </row>
    <row r="60" spans="3:4" s="4" customFormat="1" ht="11.25" customHeight="1" x14ac:dyDescent="0.2"/>
    <row r="61" spans="3:4" s="4" customFormat="1" ht="11.25" customHeight="1" x14ac:dyDescent="0.2"/>
    <row r="62" spans="3:4" s="4" customFormat="1" ht="11.25" customHeight="1" x14ac:dyDescent="0.2"/>
    <row r="63" spans="3:4" s="4" customFormat="1" ht="11.25" customHeight="1" x14ac:dyDescent="0.2"/>
    <row r="64" spans="3: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G126"/>
  <sheetViews>
    <sheetView showGridLines="0" zoomScaleNormal="100" workbookViewId="0">
      <selection activeCell="C29" sqref="C29"/>
    </sheetView>
  </sheetViews>
  <sheetFormatPr baseColWidth="10" defaultRowHeight="14.5" x14ac:dyDescent="0.35"/>
  <cols>
    <col min="1" max="1" width="3.7265625" customWidth="1"/>
    <col min="2" max="2" width="77.1796875" customWidth="1"/>
  </cols>
  <sheetData>
    <row r="1" spans="1:7" x14ac:dyDescent="0.35">
      <c r="A1" s="4"/>
    </row>
    <row r="2" spans="1:7" x14ac:dyDescent="0.35">
      <c r="B2" s="2" t="s">
        <v>119</v>
      </c>
    </row>
    <row r="3" spans="1:7" ht="12.75" customHeight="1" x14ac:dyDescent="0.35"/>
    <row r="4" spans="1:7" s="4" customFormat="1" ht="11.25" customHeight="1" thickBot="1" x14ac:dyDescent="0.25">
      <c r="B4" s="100" t="s">
        <v>115</v>
      </c>
      <c r="C4" s="100" t="s">
        <v>256</v>
      </c>
      <c r="D4" s="100" t="s">
        <v>252</v>
      </c>
      <c r="E4" s="100" t="s">
        <v>253</v>
      </c>
      <c r="F4" s="100" t="s">
        <v>254</v>
      </c>
      <c r="G4" s="100" t="s">
        <v>255</v>
      </c>
    </row>
    <row r="5" spans="1:7" s="4" customFormat="1" ht="11.25" customHeight="1" x14ac:dyDescent="0.2">
      <c r="B5" s="40" t="s">
        <v>19</v>
      </c>
      <c r="C5" s="88">
        <v>860003</v>
      </c>
      <c r="D5" s="88">
        <v>1327764</v>
      </c>
      <c r="E5" s="88">
        <v>936135</v>
      </c>
      <c r="F5" s="88">
        <v>987205</v>
      </c>
      <c r="G5" s="139">
        <v>796786</v>
      </c>
    </row>
    <row r="6" spans="1:7" s="4" customFormat="1" ht="11.25" customHeight="1" x14ac:dyDescent="0.2">
      <c r="B6" s="24" t="s">
        <v>6</v>
      </c>
      <c r="C6" s="89">
        <v>3095323</v>
      </c>
      <c r="D6" s="89">
        <v>4538207</v>
      </c>
      <c r="E6" s="89">
        <v>3903039</v>
      </c>
      <c r="F6" s="89">
        <v>4406776</v>
      </c>
      <c r="G6" s="195">
        <v>4656091</v>
      </c>
    </row>
    <row r="7" spans="1:7" s="4" customFormat="1" ht="11.25" customHeight="1" x14ac:dyDescent="0.2">
      <c r="B7" s="36" t="s">
        <v>120</v>
      </c>
      <c r="C7" s="173">
        <f>SUM(C5:C6)</f>
        <v>3955326</v>
      </c>
      <c r="D7" s="173">
        <f>SUM(D5:D6)</f>
        <v>5865971</v>
      </c>
      <c r="E7" s="173">
        <f t="shared" ref="E7:G7" si="0">SUM(E5:E6)</f>
        <v>4839174</v>
      </c>
      <c r="F7" s="173">
        <f t="shared" si="0"/>
        <v>5393981</v>
      </c>
      <c r="G7" s="173">
        <f t="shared" si="0"/>
        <v>5452877</v>
      </c>
    </row>
    <row r="8" spans="1:7" s="4" customFormat="1" ht="11.25" customHeight="1" x14ac:dyDescent="0.2">
      <c r="B8" s="24" t="s">
        <v>42</v>
      </c>
      <c r="C8" s="89">
        <v>818215</v>
      </c>
      <c r="D8" s="89">
        <v>1124142</v>
      </c>
      <c r="E8" s="89">
        <v>932486</v>
      </c>
      <c r="F8" s="89">
        <v>810843</v>
      </c>
      <c r="G8" s="195">
        <v>1353715</v>
      </c>
    </row>
    <row r="9" spans="1:7" s="4" customFormat="1" ht="11.25" customHeight="1" x14ac:dyDescent="0.2">
      <c r="B9" s="40" t="s">
        <v>34</v>
      </c>
      <c r="C9" s="88">
        <v>1477235</v>
      </c>
      <c r="D9" s="88">
        <v>2253914</v>
      </c>
      <c r="E9" s="88">
        <v>1892024</v>
      </c>
      <c r="F9" s="88">
        <v>2585510</v>
      </c>
      <c r="G9" s="139">
        <v>2272796</v>
      </c>
    </row>
    <row r="10" spans="1:7" s="4" customFormat="1" ht="11.25" customHeight="1" x14ac:dyDescent="0.2">
      <c r="B10" s="22" t="s">
        <v>121</v>
      </c>
      <c r="C10" s="196">
        <f>SUM(C8:C9)</f>
        <v>2295450</v>
      </c>
      <c r="D10" s="196">
        <f>SUM(D8:D9)</f>
        <v>3378056</v>
      </c>
      <c r="E10" s="196">
        <f t="shared" ref="E10:G10" si="1">SUM(E8:E9)</f>
        <v>2824510</v>
      </c>
      <c r="F10" s="196">
        <f t="shared" si="1"/>
        <v>3396353</v>
      </c>
      <c r="G10" s="196">
        <f t="shared" si="1"/>
        <v>3626511</v>
      </c>
    </row>
    <row r="11" spans="1:7" s="4" customFormat="1" ht="11.5" x14ac:dyDescent="0.2">
      <c r="B11" s="84" t="s">
        <v>122</v>
      </c>
      <c r="C11" s="88">
        <v>739254</v>
      </c>
      <c r="D11" s="88">
        <v>1034166</v>
      </c>
      <c r="E11" s="88">
        <v>844254</v>
      </c>
      <c r="F11" s="88">
        <v>732010</v>
      </c>
      <c r="G11" s="139">
        <v>598458</v>
      </c>
    </row>
    <row r="12" spans="1:7" s="4" customFormat="1" ht="11.25" customHeight="1" x14ac:dyDescent="0.2">
      <c r="B12" s="14" t="s">
        <v>123</v>
      </c>
      <c r="C12" s="89">
        <v>920622</v>
      </c>
      <c r="D12" s="89">
        <v>1453749</v>
      </c>
      <c r="E12" s="89">
        <v>1170410</v>
      </c>
      <c r="F12" s="89">
        <v>1265618</v>
      </c>
      <c r="G12" s="195">
        <v>1227908</v>
      </c>
    </row>
    <row r="13" spans="1:7" s="4" customFormat="1" ht="11.25" customHeight="1" x14ac:dyDescent="0.2">
      <c r="B13" s="36" t="s">
        <v>124</v>
      </c>
      <c r="C13" s="173">
        <f>SUM(C11:C12)</f>
        <v>1659876</v>
      </c>
      <c r="D13" s="173">
        <f>SUM(D11:D12)</f>
        <v>2487915</v>
      </c>
      <c r="E13" s="173">
        <f t="shared" ref="E13:G13" si="2">SUM(E11:E12)</f>
        <v>2014664</v>
      </c>
      <c r="F13" s="173">
        <f t="shared" si="2"/>
        <v>1997628</v>
      </c>
      <c r="G13" s="173">
        <f t="shared" si="2"/>
        <v>1826366</v>
      </c>
    </row>
    <row r="14" spans="1:7" s="4" customFormat="1" ht="11.25" customHeight="1" x14ac:dyDescent="0.2">
      <c r="B14" s="13" t="s">
        <v>125</v>
      </c>
      <c r="C14" s="196">
        <f>C13+C10</f>
        <v>3955326</v>
      </c>
      <c r="D14" s="196">
        <f>D13+D10</f>
        <v>5865971</v>
      </c>
      <c r="E14" s="196">
        <f t="shared" ref="E14:F14" si="3">E13+E10</f>
        <v>4839174</v>
      </c>
      <c r="F14" s="196">
        <f t="shared" si="3"/>
        <v>5393981</v>
      </c>
      <c r="G14" s="196">
        <f>G13+G10</f>
        <v>5452877</v>
      </c>
    </row>
    <row r="15" spans="1:7" s="4" customFormat="1" ht="11.25" customHeight="1" x14ac:dyDescent="0.2">
      <c r="C15" s="108"/>
      <c r="D15" s="108"/>
    </row>
    <row r="16" spans="1:7" s="4" customFormat="1" ht="11.25" customHeight="1" x14ac:dyDescent="0.2">
      <c r="C16" s="108"/>
      <c r="D16" s="108"/>
    </row>
    <row r="17" spans="2:7" s="4" customFormat="1" ht="11.5" x14ac:dyDescent="0.2">
      <c r="B17" s="11" t="s">
        <v>126</v>
      </c>
      <c r="C17" s="106"/>
      <c r="D17" s="106"/>
    </row>
    <row r="18" spans="2:7" s="4" customFormat="1" ht="11.25" customHeight="1" x14ac:dyDescent="0.2">
      <c r="C18" s="108"/>
      <c r="D18" s="108"/>
    </row>
    <row r="19" spans="2:7" s="4" customFormat="1" ht="11.25" customHeight="1" thickBot="1" x14ac:dyDescent="0.25">
      <c r="B19" s="100" t="s">
        <v>115</v>
      </c>
      <c r="C19" s="100" t="s">
        <v>256</v>
      </c>
      <c r="D19" s="100" t="s">
        <v>252</v>
      </c>
      <c r="E19" s="100" t="s">
        <v>253</v>
      </c>
      <c r="F19" s="100" t="s">
        <v>254</v>
      </c>
      <c r="G19" s="100" t="s">
        <v>255</v>
      </c>
    </row>
    <row r="20" spans="2:7" s="4" customFormat="1" ht="11.25" customHeight="1" x14ac:dyDescent="0.2">
      <c r="B20" s="40" t="s">
        <v>51</v>
      </c>
      <c r="C20" s="88">
        <v>153481</v>
      </c>
      <c r="D20" s="139">
        <v>207081</v>
      </c>
      <c r="E20" s="88">
        <v>174605</v>
      </c>
      <c r="F20" s="88">
        <v>193431</v>
      </c>
      <c r="G20" s="88">
        <v>114461</v>
      </c>
    </row>
    <row r="21" spans="2:7" s="4" customFormat="1" ht="11.25" customHeight="1" x14ac:dyDescent="0.2">
      <c r="B21" s="22" t="s">
        <v>101</v>
      </c>
      <c r="C21" s="196">
        <v>-135606</v>
      </c>
      <c r="D21" s="197">
        <v>449429</v>
      </c>
      <c r="E21" s="196">
        <v>-115001</v>
      </c>
      <c r="F21" s="196">
        <v>448421</v>
      </c>
      <c r="G21" s="196">
        <v>178608</v>
      </c>
    </row>
    <row r="22" spans="2:7" s="4" customFormat="1" ht="11.25" customHeight="1" x14ac:dyDescent="0.2">
      <c r="B22" s="84" t="s">
        <v>165</v>
      </c>
      <c r="C22" s="88">
        <v>23654</v>
      </c>
      <c r="D22" s="139">
        <v>43276</v>
      </c>
      <c r="E22" s="88">
        <v>5505</v>
      </c>
      <c r="F22" s="37">
        <v>821</v>
      </c>
      <c r="G22" s="88">
        <v>-9726</v>
      </c>
    </row>
    <row r="23" spans="2:7" s="4" customFormat="1" ht="11.25" customHeight="1" x14ac:dyDescent="0.2">
      <c r="B23" s="14" t="s">
        <v>183</v>
      </c>
      <c r="C23" s="89">
        <v>-111952</v>
      </c>
      <c r="D23" s="195">
        <v>492705</v>
      </c>
      <c r="E23" s="89">
        <v>-109496</v>
      </c>
      <c r="F23" s="89">
        <v>449242</v>
      </c>
      <c r="G23" s="89">
        <v>168882</v>
      </c>
    </row>
    <row r="24" spans="2:7" s="4" customFormat="1" ht="11.25" customHeight="1" x14ac:dyDescent="0.2">
      <c r="B24" s="84" t="s">
        <v>60</v>
      </c>
      <c r="C24" s="88">
        <v>24913</v>
      </c>
      <c r="D24" s="139">
        <v>-144523</v>
      </c>
      <c r="E24" s="88">
        <v>59656</v>
      </c>
      <c r="F24" s="88">
        <v>110047</v>
      </c>
      <c r="G24" s="88">
        <v>-18322</v>
      </c>
    </row>
    <row r="25" spans="2:7" s="4" customFormat="1" ht="11.25" customHeight="1" x14ac:dyDescent="0.2">
      <c r="B25" s="14" t="s">
        <v>155</v>
      </c>
      <c r="C25" s="89">
        <v>-87039</v>
      </c>
      <c r="D25" s="195">
        <v>348182</v>
      </c>
      <c r="E25" s="89">
        <v>-49840</v>
      </c>
      <c r="F25" s="89">
        <v>559289</v>
      </c>
      <c r="G25" s="89">
        <v>150560</v>
      </c>
    </row>
    <row r="26" spans="2:7" s="4" customFormat="1" ht="11.25" customHeight="1" x14ac:dyDescent="0.2">
      <c r="B26" s="84" t="s">
        <v>91</v>
      </c>
      <c r="C26" s="88">
        <v>22648</v>
      </c>
      <c r="D26" s="139">
        <v>-82064</v>
      </c>
      <c r="E26" s="88">
        <v>180296</v>
      </c>
      <c r="F26" s="88">
        <v>-56921</v>
      </c>
      <c r="G26" s="88">
        <v>-82136</v>
      </c>
    </row>
    <row r="27" spans="2:7" s="4" customFormat="1" ht="11.25" customHeight="1" x14ac:dyDescent="0.2">
      <c r="B27" s="13" t="s">
        <v>166</v>
      </c>
      <c r="C27" s="196">
        <v>-64391</v>
      </c>
      <c r="D27" s="197">
        <v>266118</v>
      </c>
      <c r="E27" s="196">
        <v>130456</v>
      </c>
      <c r="F27" s="196">
        <v>502368</v>
      </c>
      <c r="G27" s="196">
        <v>68424</v>
      </c>
    </row>
    <row r="28" spans="2:7" s="4" customFormat="1" ht="11.25" customHeight="1" x14ac:dyDescent="0.2">
      <c r="B28" s="84" t="s">
        <v>167</v>
      </c>
      <c r="C28" s="37" t="s">
        <v>1</v>
      </c>
      <c r="D28" s="148" t="s">
        <v>1</v>
      </c>
      <c r="E28" s="37" t="s">
        <v>1</v>
      </c>
      <c r="F28" s="37" t="s">
        <v>1</v>
      </c>
      <c r="G28" s="88">
        <v>-133470</v>
      </c>
    </row>
    <row r="29" spans="2:7" s="4" customFormat="1" ht="11.25" customHeight="1" x14ac:dyDescent="0.2">
      <c r="B29" s="13" t="s">
        <v>92</v>
      </c>
      <c r="C29" s="196">
        <f>SUM(C27:C28)</f>
        <v>-64391</v>
      </c>
      <c r="D29" s="196">
        <f t="shared" ref="D29:G29" si="4">SUM(D27:D28)</f>
        <v>266118</v>
      </c>
      <c r="E29" s="196">
        <f t="shared" si="4"/>
        <v>130456</v>
      </c>
      <c r="F29" s="196">
        <f t="shared" si="4"/>
        <v>502368</v>
      </c>
      <c r="G29" s="196">
        <f t="shared" si="4"/>
        <v>-65046</v>
      </c>
    </row>
    <row r="30" spans="2:7" s="4" customFormat="1" ht="11.25" customHeight="1" x14ac:dyDescent="0.2">
      <c r="B30" s="84" t="s">
        <v>127</v>
      </c>
      <c r="C30" s="88">
        <v>-61541</v>
      </c>
      <c r="D30" s="139">
        <v>106267</v>
      </c>
      <c r="E30" s="88">
        <v>71707</v>
      </c>
      <c r="F30" s="88">
        <v>280138</v>
      </c>
      <c r="G30" s="88">
        <v>-59811</v>
      </c>
    </row>
    <row r="31" spans="2:7" s="4" customFormat="1" ht="11.25" customHeight="1" x14ac:dyDescent="0.2">
      <c r="B31" s="14" t="s">
        <v>64</v>
      </c>
      <c r="C31" s="89">
        <v>-2850</v>
      </c>
      <c r="D31" s="195">
        <v>159851</v>
      </c>
      <c r="E31" s="89">
        <v>58749</v>
      </c>
      <c r="F31" s="89">
        <v>222230</v>
      </c>
      <c r="G31" s="89">
        <v>-5235</v>
      </c>
    </row>
    <row r="32" spans="2:7" s="4" customFormat="1" ht="10" x14ac:dyDescent="0.2"/>
    <row r="33" spans="2:7" s="4" customFormat="1" ht="11.25" customHeight="1" x14ac:dyDescent="0.2"/>
    <row r="34" spans="2:7" s="4" customFormat="1" ht="11.25" customHeight="1" x14ac:dyDescent="0.2">
      <c r="B34" s="11" t="s">
        <v>128</v>
      </c>
    </row>
    <row r="35" spans="2:7" s="4" customFormat="1" ht="11.25" customHeight="1" x14ac:dyDescent="0.2">
      <c r="C35" s="109"/>
      <c r="D35" s="109"/>
    </row>
    <row r="36" spans="2:7" s="4" customFormat="1" ht="11.25" customHeight="1" thickBot="1" x14ac:dyDescent="0.25">
      <c r="B36" s="100" t="s">
        <v>115</v>
      </c>
      <c r="C36" s="100" t="s">
        <v>256</v>
      </c>
      <c r="D36" s="100" t="s">
        <v>252</v>
      </c>
      <c r="E36" s="100" t="s">
        <v>253</v>
      </c>
      <c r="F36" s="100" t="s">
        <v>254</v>
      </c>
      <c r="G36" s="100" t="s">
        <v>255</v>
      </c>
    </row>
    <row r="37" spans="2:7" s="4" customFormat="1" ht="11.25" customHeight="1" x14ac:dyDescent="0.2">
      <c r="B37" s="84" t="s">
        <v>184</v>
      </c>
      <c r="C37" s="88">
        <v>-20371</v>
      </c>
      <c r="D37" s="88">
        <v>106197</v>
      </c>
      <c r="E37" s="88">
        <v>-2515</v>
      </c>
      <c r="F37" s="88">
        <v>136982</v>
      </c>
      <c r="G37" s="139">
        <v>64830</v>
      </c>
    </row>
    <row r="38" spans="2:7" s="4" customFormat="1" ht="11.25" customHeight="1" x14ac:dyDescent="0.2">
      <c r="B38" s="14" t="s">
        <v>221</v>
      </c>
      <c r="C38" s="89">
        <v>-62277</v>
      </c>
      <c r="D38" s="89">
        <v>118217</v>
      </c>
      <c r="E38" s="89">
        <v>37305</v>
      </c>
      <c r="F38" s="89">
        <v>97793</v>
      </c>
      <c r="G38" s="195">
        <v>1008335</v>
      </c>
    </row>
    <row r="39" spans="2:7" s="4" customFormat="1" ht="11.25" customHeight="1" x14ac:dyDescent="0.2">
      <c r="B39" s="84" t="s">
        <v>141</v>
      </c>
      <c r="C39" s="88">
        <v>40338</v>
      </c>
      <c r="D39" s="88">
        <v>-244973</v>
      </c>
      <c r="E39" s="88">
        <v>-224107</v>
      </c>
      <c r="F39" s="88">
        <v>-256652</v>
      </c>
      <c r="G39" s="139">
        <v>-910311</v>
      </c>
    </row>
    <row r="40" spans="2:7" s="4" customFormat="1" ht="11.25" customHeight="1" x14ac:dyDescent="0.2">
      <c r="B40" s="13" t="s">
        <v>185</v>
      </c>
      <c r="C40" s="196">
        <f>SUM(C37:C39)</f>
        <v>-42310</v>
      </c>
      <c r="D40" s="196">
        <f>SUM(D37:D39)</f>
        <v>-20559</v>
      </c>
      <c r="E40" s="196">
        <f t="shared" ref="E40:G40" si="5">SUM(E37:E39)</f>
        <v>-189317</v>
      </c>
      <c r="F40" s="196">
        <f t="shared" si="5"/>
        <v>-21877</v>
      </c>
      <c r="G40" s="196">
        <f t="shared" si="5"/>
        <v>162854</v>
      </c>
    </row>
    <row r="41" spans="2:7" s="4" customFormat="1" ht="11.25" customHeight="1" x14ac:dyDescent="0.2">
      <c r="C41" s="108"/>
      <c r="D41" s="108"/>
    </row>
    <row r="42" spans="2:7" s="4" customFormat="1" ht="11.25" customHeight="1" x14ac:dyDescent="0.2">
      <c r="C42" s="108"/>
      <c r="D42" s="108"/>
    </row>
    <row r="43" spans="2:7" s="4" customFormat="1" ht="11.25" customHeight="1" x14ac:dyDescent="0.2">
      <c r="B43" s="10" t="s">
        <v>129</v>
      </c>
      <c r="C43" s="108"/>
      <c r="D43" s="108"/>
    </row>
    <row r="44" spans="2:7" s="4" customFormat="1" ht="11.25" customHeight="1" x14ac:dyDescent="0.2">
      <c r="C44" s="106"/>
      <c r="D44" s="108"/>
    </row>
    <row r="45" spans="2:7" s="4" customFormat="1" ht="11.5" x14ac:dyDescent="0.2">
      <c r="B45" s="84" t="s">
        <v>222</v>
      </c>
      <c r="C45" s="37">
        <v>1.0509999999999999</v>
      </c>
      <c r="D45" s="148">
        <v>1.181</v>
      </c>
      <c r="E45" s="37">
        <v>1.004</v>
      </c>
      <c r="F45" s="37">
        <v>1.218</v>
      </c>
      <c r="G45" s="37">
        <v>0.58899999999999997</v>
      </c>
    </row>
    <row r="46" spans="2:7" s="4" customFormat="1" ht="11.5" x14ac:dyDescent="0.2">
      <c r="B46" s="14" t="s">
        <v>223</v>
      </c>
      <c r="C46" s="51">
        <v>0.72299999999999998</v>
      </c>
      <c r="D46" s="198">
        <v>0.73599999999999999</v>
      </c>
      <c r="E46" s="51">
        <v>0.71299999999999997</v>
      </c>
      <c r="F46" s="51">
        <v>0.58799999999999997</v>
      </c>
      <c r="G46" s="51">
        <v>0.504</v>
      </c>
    </row>
    <row r="47" spans="2:7" s="4" customFormat="1" ht="11.5" x14ac:dyDescent="0.2">
      <c r="B47" s="84" t="s">
        <v>224</v>
      </c>
      <c r="C47" s="37">
        <v>0.78300000000000003</v>
      </c>
      <c r="D47" s="148">
        <v>0.77400000000000002</v>
      </c>
      <c r="E47" s="37">
        <v>0.80700000000000005</v>
      </c>
      <c r="F47" s="37">
        <v>0.81699999999999995</v>
      </c>
      <c r="G47" s="37">
        <v>0.85399999999999998</v>
      </c>
    </row>
    <row r="48" spans="2:7" s="4" customFormat="1" ht="11.25" customHeight="1" x14ac:dyDescent="0.2"/>
    <row r="49" spans="2:4" s="4" customFormat="1" ht="11.25" customHeight="1" x14ac:dyDescent="0.2">
      <c r="B49" s="85" t="s">
        <v>130</v>
      </c>
      <c r="C49" s="108"/>
      <c r="D49" s="108"/>
    </row>
    <row r="50" spans="2:4" s="4" customFormat="1" ht="11.5" x14ac:dyDescent="0.2">
      <c r="B50" s="85" t="s">
        <v>131</v>
      </c>
      <c r="C50" s="108"/>
      <c r="D50" s="108"/>
    </row>
    <row r="51" spans="2:4" s="4" customFormat="1" ht="11.25" customHeight="1" x14ac:dyDescent="0.2">
      <c r="B51" s="85" t="s">
        <v>132</v>
      </c>
      <c r="C51" s="108"/>
      <c r="D51" s="108"/>
    </row>
    <row r="52" spans="2:4" s="4" customFormat="1" ht="11.25" customHeight="1" x14ac:dyDescent="0.2">
      <c r="C52" s="108"/>
      <c r="D52" s="108"/>
    </row>
    <row r="53" spans="2:4" s="4" customFormat="1" ht="11.25" customHeight="1" x14ac:dyDescent="0.2">
      <c r="C53" s="108"/>
      <c r="D53" s="108"/>
    </row>
    <row r="54" spans="2:4" s="4" customFormat="1" ht="11.25" customHeight="1" x14ac:dyDescent="0.2">
      <c r="C54" s="108"/>
      <c r="D54" s="108"/>
    </row>
    <row r="55" spans="2:4" s="4" customFormat="1" ht="11.25" customHeight="1" x14ac:dyDescent="0.2">
      <c r="C55" s="108"/>
      <c r="D55" s="108"/>
    </row>
    <row r="56" spans="2:4" s="4" customFormat="1" ht="11.25" customHeight="1" x14ac:dyDescent="0.2">
      <c r="D56" s="109"/>
    </row>
    <row r="57" spans="2:4" s="4" customFormat="1" ht="11.25" customHeight="1" x14ac:dyDescent="0.2">
      <c r="D57" s="111"/>
    </row>
    <row r="58" spans="2:4" s="4" customFormat="1" ht="11.25" customHeight="1" x14ac:dyDescent="0.2">
      <c r="D58" s="7"/>
    </row>
    <row r="59" spans="2:4" s="4" customFormat="1" ht="11.25" customHeight="1" x14ac:dyDescent="0.2"/>
    <row r="60" spans="2:4" s="4" customFormat="1" ht="11.25" customHeight="1" x14ac:dyDescent="0.2"/>
    <row r="61" spans="2:4" s="4" customFormat="1" ht="11.25" customHeight="1" x14ac:dyDescent="0.2"/>
    <row r="62" spans="2:4" s="4" customFormat="1" ht="11.25" customHeight="1" x14ac:dyDescent="0.2"/>
    <row r="63" spans="2:4" s="4" customFormat="1" ht="11.25" customHeight="1" x14ac:dyDescent="0.2"/>
    <row r="64" spans="2: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  <row r="108" s="4" customFormat="1" ht="11.25" customHeight="1" x14ac:dyDescent="0.2"/>
    <row r="109" s="4" customFormat="1" ht="11.25" customHeight="1" x14ac:dyDescent="0.2"/>
    <row r="110" s="4" customFormat="1" ht="11.25" customHeight="1" x14ac:dyDescent="0.2"/>
    <row r="111" s="4" customFormat="1" ht="11.25" customHeight="1" x14ac:dyDescent="0.2"/>
    <row r="112" s="4" customFormat="1" ht="11.25" customHeight="1" x14ac:dyDescent="0.2"/>
    <row r="113" spans="1:1" s="4" customFormat="1" ht="11.25" customHeight="1" x14ac:dyDescent="0.2"/>
    <row r="114" spans="1:1" s="4" customFormat="1" ht="11.25" customHeight="1" x14ac:dyDescent="0.2"/>
    <row r="115" spans="1:1" s="4" customFormat="1" ht="11.25" customHeight="1" x14ac:dyDescent="0.2"/>
    <row r="116" spans="1:1" s="4" customFormat="1" ht="11.25" customHeight="1" x14ac:dyDescent="0.2"/>
    <row r="117" spans="1:1" s="4" customFormat="1" ht="11.25" customHeight="1" x14ac:dyDescent="0.2"/>
    <row r="118" spans="1:1" s="4" customFormat="1" ht="11.25" customHeight="1" x14ac:dyDescent="0.2"/>
    <row r="119" spans="1:1" s="4" customFormat="1" ht="11.25" customHeight="1" x14ac:dyDescent="0.2"/>
    <row r="120" spans="1:1" s="4" customFormat="1" ht="11.25" customHeight="1" x14ac:dyDescent="0.2"/>
    <row r="121" spans="1:1" s="4" customFormat="1" ht="11.25" customHeight="1" x14ac:dyDescent="0.2"/>
    <row r="122" spans="1:1" s="4" customFormat="1" ht="11.25" customHeight="1" x14ac:dyDescent="0.2"/>
    <row r="123" spans="1:1" s="4" customFormat="1" ht="11.25" customHeight="1" x14ac:dyDescent="0.2"/>
    <row r="124" spans="1:1" s="4" customFormat="1" ht="11.25" customHeight="1" x14ac:dyDescent="0.2"/>
    <row r="125" spans="1:1" x14ac:dyDescent="0.35">
      <c r="A125" s="4"/>
    </row>
    <row r="126" spans="1:1" x14ac:dyDescent="0.35">
      <c r="A126" s="4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FS Summary</vt:lpstr>
      <vt:lpstr>EBITDA Reconciliation</vt:lpstr>
      <vt:lpstr>IS!_Toc59634415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2020-02-26T15:57:15Z</dcterms:created>
  <dcterms:modified xsi:type="dcterms:W3CDTF">2025-02-13T15:21:17Z</dcterms:modified>
</cp:coreProperties>
</file>